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harts/chart6.xml" ContentType="application/vnd.openxmlformats-officedocument.drawingml.chart+xml"/>
  <Override PartName="/xl/charts/style2.xml" ContentType="application/vnd.ms-office.chartstyle+xml"/>
  <Override PartName="/xl/charts/colors2.xml" ContentType="application/vnd.ms-office.chartcolorstyle+xml"/>
  <Override PartName="/xl/charts/chart7.xml" ContentType="application/vnd.openxmlformats-officedocument.drawingml.chart+xml"/>
  <Override PartName="/xl/charts/style3.xml" ContentType="application/vnd.ms-office.chartstyle+xml"/>
  <Override PartName="/xl/charts/colors3.xml" ContentType="application/vnd.ms-office.chartcolorstyle+xml"/>
  <Override PartName="/xl/charts/chart8.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9.xml" ContentType="application/vnd.openxmlformats-officedocument.drawingml.chart+xml"/>
  <Override PartName="/xl/charts/chart10.xml" ContentType="application/vnd.openxmlformats-officedocument.drawingml.chart+xml"/>
  <Override PartName="/xl/charts/style4.xml" ContentType="application/vnd.ms-office.chartstyle+xml"/>
  <Override PartName="/xl/charts/colors4.xml" ContentType="application/vnd.ms-office.chartcolorstyle+xml"/>
  <Override PartName="/xl/charts/chart11.xml" ContentType="application/vnd.openxmlformats-officedocument.drawingml.chart+xml"/>
  <Override PartName="/xl/charts/style5.xml" ContentType="application/vnd.ms-office.chartstyle+xml"/>
  <Override PartName="/xl/charts/colors5.xml" ContentType="application/vnd.ms-office.chartcolorstyle+xml"/>
  <Override PartName="/xl/charts/chart12.xml" ContentType="application/vnd.openxmlformats-officedocument.drawingml.chart+xml"/>
  <Override PartName="/xl/charts/style6.xml" ContentType="application/vnd.ms-office.chartstyle+xml"/>
  <Override PartName="/xl/charts/colors6.xml" ContentType="application/vnd.ms-office.chartcolorstyle+xml"/>
  <Override PartName="/xl/charts/chart13.xml" ContentType="application/vnd.openxmlformats-officedocument.drawingml.chart+xml"/>
  <Override PartName="/xl/drawings/drawing4.xml" ContentType="application/vnd.openxmlformats-officedocument.drawing+xml"/>
  <Override PartName="/xl/comments4.xml" ContentType="application/vnd.openxmlformats-officedocument.spreadsheetml.comments+xml"/>
  <Override PartName="/xl/charts/chart14.xml" ContentType="application/vnd.openxmlformats-officedocument.drawingml.chart+xml"/>
  <Override PartName="/xl/charts/style7.xml" ContentType="application/vnd.ms-office.chartstyle+xml"/>
  <Override PartName="/xl/charts/colors7.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1"/>
  <workbookPr codeName="ЭтаКнига"/>
  <mc:AlternateContent xmlns:mc="http://schemas.openxmlformats.org/markup-compatibility/2006">
    <mc:Choice Requires="x15">
      <x15ac:absPath xmlns:x15ac="http://schemas.microsoft.com/office/spreadsheetml/2010/11/ac" url="C:\Users\ngirman\PycharmProjects\AIDellina\samples\"/>
    </mc:Choice>
  </mc:AlternateContent>
  <xr:revisionPtr revIDLastSave="0" documentId="13_ncr:1_{7D22A612-BB05-4F03-86E4-FA5643D540C5}" xr6:coauthVersionLast="36" xr6:coauthVersionMax="36" xr10:uidLastSave="{00000000-0000-0000-0000-000000000000}"/>
  <bookViews>
    <workbookView xWindow="0" yWindow="0" windowWidth="28800" windowHeight="12300" tabRatio="825" activeTab="1" xr2:uid="{00000000-000D-0000-FFFF-FFFF00000000}"/>
  </bookViews>
  <sheets>
    <sheet name="Форма" sheetId="10" r:id="rId1"/>
    <sheet name="Расчёт (кг)" sheetId="2" r:id="rId2"/>
    <sheet name="SPSS (кг)" sheetId="5" r:id="rId3"/>
    <sheet name="Расчёт (ТН)" sheetId="11" r:id="rId4"/>
    <sheet name="SPSS (ТН)" sheetId="12" r:id="rId5"/>
    <sheet name="Тарифы" sheetId="8" r:id="rId6"/>
    <sheet name="Нагрузка" sheetId="13" r:id="rId7"/>
    <sheet name="Расчет нагрузки" sheetId="14" r:id="rId8"/>
    <sheet name="Проверка_кг_и_накл" sheetId="17" r:id="rId9"/>
    <sheet name="F1" sheetId="9" r:id="rId10"/>
    <sheet name="доп_клиенты" sheetId="18" r:id="rId11"/>
  </sheets>
  <definedNames>
    <definedName name="_xlnm._FilterDatabase" localSheetId="6" hidden="1">Нагрузка!$A$4:$B$170</definedName>
  </definedNames>
  <calcPr calcId="191029"/>
</workbook>
</file>

<file path=xl/calcChain.xml><?xml version="1.0" encoding="utf-8"?>
<calcChain xmlns="http://schemas.openxmlformats.org/spreadsheetml/2006/main">
  <c r="A130" i="11" l="1"/>
  <c r="B130" i="11"/>
  <c r="D130" i="11"/>
  <c r="M130" i="11"/>
  <c r="V130" i="11" s="1"/>
  <c r="N130" i="11"/>
  <c r="O130" i="11"/>
  <c r="P130" i="11"/>
  <c r="Q130" i="11"/>
  <c r="Z130" i="11" s="1"/>
  <c r="R130" i="11"/>
  <c r="X130" i="11" s="1"/>
  <c r="S130" i="11"/>
  <c r="T130" i="11"/>
  <c r="U130" i="11"/>
  <c r="Y130" i="11"/>
  <c r="AH130" i="11"/>
  <c r="AI130" i="11"/>
  <c r="AJ130" i="11"/>
  <c r="AK130" i="11"/>
  <c r="AL130" i="11"/>
  <c r="AM130" i="11"/>
  <c r="AN130" i="11"/>
  <c r="AO130" i="11"/>
  <c r="AP130" i="11"/>
  <c r="AQ130" i="11"/>
  <c r="AR130" i="11"/>
  <c r="AS130" i="11"/>
  <c r="AT130" i="11"/>
  <c r="AU130" i="11"/>
  <c r="AV130" i="11"/>
  <c r="AW130" i="11"/>
  <c r="A130" i="2"/>
  <c r="B130" i="2"/>
  <c r="D130" i="2"/>
  <c r="M130" i="2" s="1"/>
  <c r="AB130" i="2" s="1"/>
  <c r="AH130" i="2"/>
  <c r="AI130" i="2"/>
  <c r="AJ130" i="2"/>
  <c r="AK130" i="2"/>
  <c r="AL130" i="2"/>
  <c r="AM130" i="2"/>
  <c r="AN130" i="2"/>
  <c r="AO130" i="2"/>
  <c r="AP130" i="2"/>
  <c r="AQ130" i="2"/>
  <c r="AR130" i="2"/>
  <c r="AS130" i="2"/>
  <c r="AT130" i="2"/>
  <c r="AU130" i="2"/>
  <c r="AV130" i="2"/>
  <c r="AW130" i="2"/>
  <c r="AC130" i="11" l="1"/>
  <c r="AB130" i="11"/>
  <c r="W130" i="11"/>
  <c r="T130" i="2"/>
  <c r="Z130" i="2" s="1"/>
  <c r="P130" i="2"/>
  <c r="W130" i="2" s="1"/>
  <c r="S130" i="2"/>
  <c r="O130" i="2"/>
  <c r="V130" i="2" s="1"/>
  <c r="R130" i="2"/>
  <c r="X130" i="2" s="1"/>
  <c r="N130" i="2"/>
  <c r="U130" i="2" s="1"/>
  <c r="Q130" i="2"/>
  <c r="AC130" i="2" s="1"/>
  <c r="A129" i="11"/>
  <c r="B129" i="11"/>
  <c r="D129" i="11"/>
  <c r="M129" i="11"/>
  <c r="N129" i="11"/>
  <c r="U129" i="11" s="1"/>
  <c r="O129" i="11"/>
  <c r="V129" i="11" s="1"/>
  <c r="P129" i="11"/>
  <c r="Q129" i="11"/>
  <c r="AC129" i="11" s="1"/>
  <c r="R129" i="11"/>
  <c r="X129" i="11" s="1"/>
  <c r="S129" i="11"/>
  <c r="Y129" i="11" s="1"/>
  <c r="T129" i="11"/>
  <c r="W129" i="11"/>
  <c r="Z129" i="11"/>
  <c r="AB129" i="11"/>
  <c r="AH129" i="11"/>
  <c r="AI129" i="11"/>
  <c r="AJ129" i="11"/>
  <c r="AK129" i="11"/>
  <c r="AL129" i="11"/>
  <c r="AM129" i="11"/>
  <c r="AN129" i="11"/>
  <c r="AO129" i="11"/>
  <c r="AP129" i="11"/>
  <c r="AQ129" i="11"/>
  <c r="AR129" i="11"/>
  <c r="AS129" i="11"/>
  <c r="AT129" i="11"/>
  <c r="AU129" i="11"/>
  <c r="AV129" i="11"/>
  <c r="AW129" i="11"/>
  <c r="Y130" i="2" l="1"/>
  <c r="A129" i="2"/>
  <c r="B129" i="2"/>
  <c r="D129" i="2"/>
  <c r="N129" i="2" s="1"/>
  <c r="U129" i="2" s="1"/>
  <c r="M129" i="2"/>
  <c r="AB129" i="2" s="1"/>
  <c r="Q129" i="2"/>
  <c r="AC129" i="2" s="1"/>
  <c r="AH129" i="2"/>
  <c r="AI129" i="2"/>
  <c r="AJ129" i="2"/>
  <c r="AK129" i="2"/>
  <c r="AL129" i="2"/>
  <c r="AM129" i="2"/>
  <c r="AN129" i="2"/>
  <c r="AO129" i="2"/>
  <c r="AP129" i="2"/>
  <c r="AQ129" i="2"/>
  <c r="AR129" i="2"/>
  <c r="AS129" i="2"/>
  <c r="AT129" i="2"/>
  <c r="AU129" i="2"/>
  <c r="AV129" i="2"/>
  <c r="AW129" i="2"/>
  <c r="T129" i="2" l="1"/>
  <c r="Z129" i="2" s="1"/>
  <c r="P129" i="2"/>
  <c r="W129" i="2" s="1"/>
  <c r="S129" i="2"/>
  <c r="Y129" i="2" s="1"/>
  <c r="O129" i="2"/>
  <c r="V129" i="2" s="1"/>
  <c r="R129" i="2"/>
  <c r="X129" i="2" s="1"/>
  <c r="A128" i="11"/>
  <c r="B128" i="11"/>
  <c r="D128" i="11"/>
  <c r="N128" i="11" s="1"/>
  <c r="U128" i="11" s="1"/>
  <c r="M128" i="11"/>
  <c r="Q128" i="11"/>
  <c r="AH128" i="11"/>
  <c r="AI128" i="11"/>
  <c r="AJ128" i="11"/>
  <c r="AK128" i="11"/>
  <c r="AL128" i="11"/>
  <c r="AM128" i="11"/>
  <c r="AN128" i="11"/>
  <c r="AO128" i="11"/>
  <c r="AP128" i="11"/>
  <c r="AQ128" i="11"/>
  <c r="AR128" i="11"/>
  <c r="AS128" i="11"/>
  <c r="AT128" i="11"/>
  <c r="AU128" i="11"/>
  <c r="AV128" i="11"/>
  <c r="AW128" i="11"/>
  <c r="A128" i="2"/>
  <c r="B128" i="2"/>
  <c r="D128" i="2"/>
  <c r="M128" i="2" s="1"/>
  <c r="AH128" i="2"/>
  <c r="AI128" i="2"/>
  <c r="AJ128" i="2"/>
  <c r="AK128" i="2"/>
  <c r="AL128" i="2"/>
  <c r="AM128" i="2"/>
  <c r="AN128" i="2"/>
  <c r="AO128" i="2"/>
  <c r="AP128" i="2"/>
  <c r="AQ128" i="2"/>
  <c r="AR128" i="2"/>
  <c r="AS128" i="2"/>
  <c r="AT128" i="2"/>
  <c r="AU128" i="2"/>
  <c r="AV128" i="2"/>
  <c r="AW128" i="2"/>
  <c r="T128" i="11" l="1"/>
  <c r="Z128" i="11" s="1"/>
  <c r="O128" i="11"/>
  <c r="V128" i="11" s="1"/>
  <c r="P128" i="11"/>
  <c r="W128" i="11" s="1"/>
  <c r="S128" i="11"/>
  <c r="Y128" i="11" s="1"/>
  <c r="R128" i="11"/>
  <c r="X128" i="11" s="1"/>
  <c r="T128" i="2"/>
  <c r="P128" i="2"/>
  <c r="W128" i="2" s="1"/>
  <c r="S128" i="2"/>
  <c r="O128" i="2"/>
  <c r="V128" i="2" s="1"/>
  <c r="R128" i="2"/>
  <c r="N128" i="2"/>
  <c r="U128" i="2" s="1"/>
  <c r="Q128" i="2"/>
  <c r="A127" i="11"/>
  <c r="B127" i="11"/>
  <c r="D127" i="11"/>
  <c r="N127" i="11" s="1"/>
  <c r="M127" i="11"/>
  <c r="P127" i="11"/>
  <c r="Q127" i="11"/>
  <c r="T127" i="11"/>
  <c r="AH127" i="11"/>
  <c r="AI127" i="11"/>
  <c r="AJ127" i="11"/>
  <c r="AK127" i="11"/>
  <c r="AL127" i="11"/>
  <c r="AM127" i="11"/>
  <c r="AN127" i="11"/>
  <c r="AO127" i="11"/>
  <c r="AP127" i="11"/>
  <c r="AQ127" i="11"/>
  <c r="AR127" i="11"/>
  <c r="AS127" i="11"/>
  <c r="AT127" i="11"/>
  <c r="AU127" i="11"/>
  <c r="AV127" i="11"/>
  <c r="AW127" i="11"/>
  <c r="A127" i="2"/>
  <c r="B127" i="2"/>
  <c r="D127" i="2"/>
  <c r="N127" i="2" s="1"/>
  <c r="P127" i="2"/>
  <c r="T127" i="2"/>
  <c r="AH127" i="2"/>
  <c r="AI127" i="2"/>
  <c r="AJ127" i="2"/>
  <c r="AK127" i="2"/>
  <c r="AL127" i="2"/>
  <c r="AM127" i="2"/>
  <c r="AN127" i="2"/>
  <c r="AO127" i="2"/>
  <c r="AP127" i="2"/>
  <c r="AQ127" i="2"/>
  <c r="AR127" i="2"/>
  <c r="AS127" i="2"/>
  <c r="AT127" i="2"/>
  <c r="AU127" i="2"/>
  <c r="AV127" i="2"/>
  <c r="AW127" i="2"/>
  <c r="Z127" i="11" l="1"/>
  <c r="U127" i="11"/>
  <c r="W127" i="11"/>
  <c r="X128" i="2"/>
  <c r="Z128" i="2"/>
  <c r="Y128" i="2"/>
  <c r="S127" i="11"/>
  <c r="Y127" i="11" s="1"/>
  <c r="O127" i="11"/>
  <c r="V127" i="11" s="1"/>
  <c r="R127" i="11"/>
  <c r="X127" i="11" s="1"/>
  <c r="Q127" i="2"/>
  <c r="M127" i="2"/>
  <c r="S127" i="2"/>
  <c r="O127" i="2"/>
  <c r="R127" i="2"/>
  <c r="X127" i="2" s="1"/>
  <c r="A126" i="11"/>
  <c r="B126" i="11"/>
  <c r="D126" i="11"/>
  <c r="M126" i="11"/>
  <c r="N126" i="11"/>
  <c r="U126" i="11" s="1"/>
  <c r="O126" i="11"/>
  <c r="V126" i="11" s="1"/>
  <c r="P126" i="11"/>
  <c r="W126" i="11" s="1"/>
  <c r="Q126" i="11"/>
  <c r="R126" i="11"/>
  <c r="X126" i="11" s="1"/>
  <c r="S126" i="11"/>
  <c r="Y126" i="11" s="1"/>
  <c r="T126" i="11"/>
  <c r="Z126" i="11"/>
  <c r="AH126" i="11"/>
  <c r="AI126" i="11"/>
  <c r="AJ126" i="11"/>
  <c r="AK126" i="11"/>
  <c r="AL126" i="11"/>
  <c r="AM126" i="11"/>
  <c r="AN126" i="11"/>
  <c r="AO126" i="11"/>
  <c r="AP126" i="11"/>
  <c r="AQ126" i="11"/>
  <c r="AR126" i="11"/>
  <c r="AS126" i="11"/>
  <c r="AT126" i="11"/>
  <c r="AU126" i="11"/>
  <c r="AV126" i="11"/>
  <c r="AW126" i="11"/>
  <c r="A126" i="2"/>
  <c r="B126" i="2"/>
  <c r="D126" i="2"/>
  <c r="N126" i="2" s="1"/>
  <c r="AH126" i="2"/>
  <c r="AI126" i="2"/>
  <c r="AJ126" i="2"/>
  <c r="AK126" i="2"/>
  <c r="AL126" i="2"/>
  <c r="AM126" i="2"/>
  <c r="AN126" i="2"/>
  <c r="AO126" i="2"/>
  <c r="AP126" i="2"/>
  <c r="AQ126" i="2"/>
  <c r="AR126" i="2"/>
  <c r="AS126" i="2"/>
  <c r="AT126" i="2"/>
  <c r="AU126" i="2"/>
  <c r="AV126" i="2"/>
  <c r="AW126" i="2"/>
  <c r="Y127" i="2" l="1"/>
  <c r="V127" i="2"/>
  <c r="Z127" i="2"/>
  <c r="U127" i="2"/>
  <c r="W127" i="2"/>
  <c r="Q126" i="2"/>
  <c r="M126" i="2"/>
  <c r="T126" i="2"/>
  <c r="P126" i="2"/>
  <c r="S126" i="2"/>
  <c r="O126" i="2"/>
  <c r="V126" i="2" s="1"/>
  <c r="R126" i="2"/>
  <c r="B4" i="10"/>
  <c r="X126" i="2" l="1"/>
  <c r="Z126" i="2"/>
  <c r="Y126" i="2"/>
  <c r="W126" i="2"/>
  <c r="U126" i="2"/>
  <c r="M138" i="11"/>
  <c r="N138" i="11"/>
  <c r="U138" i="11" s="1"/>
  <c r="O138" i="11"/>
  <c r="V138" i="11" s="1"/>
  <c r="P138" i="11"/>
  <c r="W138" i="11" s="1"/>
  <c r="Q138" i="11"/>
  <c r="R138" i="11"/>
  <c r="X138" i="11" s="1"/>
  <c r="S138" i="11"/>
  <c r="Y138" i="11" s="1"/>
  <c r="T138" i="11"/>
  <c r="Z138" i="11" s="1"/>
  <c r="M139" i="11"/>
  <c r="N139" i="11"/>
  <c r="O139" i="11"/>
  <c r="P139" i="11"/>
  <c r="Q139" i="11"/>
  <c r="R139" i="11"/>
  <c r="S139" i="11"/>
  <c r="T139" i="11"/>
  <c r="M140" i="11"/>
  <c r="N140" i="11"/>
  <c r="O140" i="11"/>
  <c r="P140" i="11"/>
  <c r="Q140" i="11"/>
  <c r="R140" i="11"/>
  <c r="S140" i="11"/>
  <c r="T140" i="11"/>
  <c r="M141" i="11"/>
  <c r="N141" i="11"/>
  <c r="O141" i="11"/>
  <c r="V141" i="11" s="1"/>
  <c r="P141" i="11"/>
  <c r="Q141" i="11"/>
  <c r="R141" i="11"/>
  <c r="S141" i="11"/>
  <c r="T141" i="11"/>
  <c r="M142" i="11"/>
  <c r="N142" i="11"/>
  <c r="O142" i="11"/>
  <c r="P142" i="11"/>
  <c r="Q142" i="11"/>
  <c r="R142" i="11"/>
  <c r="S142" i="11"/>
  <c r="T142" i="11"/>
  <c r="M143" i="11"/>
  <c r="N143" i="11"/>
  <c r="O143" i="11"/>
  <c r="P143" i="11"/>
  <c r="Q143" i="11"/>
  <c r="R143" i="11"/>
  <c r="S143" i="11"/>
  <c r="T143" i="11"/>
  <c r="M144" i="11"/>
  <c r="N144" i="11"/>
  <c r="O144" i="11"/>
  <c r="P144" i="11"/>
  <c r="Q144" i="11"/>
  <c r="R144" i="11"/>
  <c r="S144" i="11"/>
  <c r="T144" i="11"/>
  <c r="M145" i="11"/>
  <c r="N145" i="11"/>
  <c r="O145" i="11"/>
  <c r="P145" i="11"/>
  <c r="Q145" i="11"/>
  <c r="R145" i="11"/>
  <c r="S145" i="11"/>
  <c r="T145" i="11"/>
  <c r="M146" i="11"/>
  <c r="N146" i="11"/>
  <c r="O146" i="11"/>
  <c r="P146" i="11"/>
  <c r="Q146" i="11"/>
  <c r="R146" i="11"/>
  <c r="S146" i="11"/>
  <c r="T146" i="11"/>
  <c r="M147" i="11"/>
  <c r="N147" i="11"/>
  <c r="O147" i="11"/>
  <c r="P147" i="11"/>
  <c r="Q147" i="11"/>
  <c r="R147" i="11"/>
  <c r="S147" i="11"/>
  <c r="T147" i="11"/>
  <c r="M148" i="11"/>
  <c r="N148" i="11"/>
  <c r="O148" i="11"/>
  <c r="P148" i="11"/>
  <c r="Q148" i="11"/>
  <c r="R148" i="11"/>
  <c r="S148" i="11"/>
  <c r="T148" i="11"/>
  <c r="M149" i="11"/>
  <c r="N149" i="11"/>
  <c r="O149" i="11"/>
  <c r="P149" i="11"/>
  <c r="Q149" i="11"/>
  <c r="R149" i="11"/>
  <c r="S149" i="11"/>
  <c r="T149" i="11"/>
  <c r="M150" i="11"/>
  <c r="N150" i="11"/>
  <c r="O150" i="11"/>
  <c r="P150" i="11"/>
  <c r="Q150" i="11"/>
  <c r="R150" i="11"/>
  <c r="S150" i="11"/>
  <c r="T150" i="11"/>
  <c r="M151" i="11"/>
  <c r="N151" i="11"/>
  <c r="O151" i="11"/>
  <c r="P151" i="11"/>
  <c r="Q151" i="11"/>
  <c r="R151" i="11"/>
  <c r="S151" i="11"/>
  <c r="T151" i="11"/>
  <c r="M152" i="11"/>
  <c r="N152" i="11"/>
  <c r="O152" i="11"/>
  <c r="P152" i="11"/>
  <c r="Q152" i="11"/>
  <c r="R152" i="11"/>
  <c r="S152" i="11"/>
  <c r="T152" i="11"/>
  <c r="M153" i="11"/>
  <c r="N153" i="11"/>
  <c r="O153" i="11"/>
  <c r="P153" i="11"/>
  <c r="Q153" i="11"/>
  <c r="R153" i="11"/>
  <c r="S153" i="11"/>
  <c r="T153" i="11"/>
  <c r="M154" i="11"/>
  <c r="N154" i="11"/>
  <c r="O154" i="11"/>
  <c r="P154" i="11"/>
  <c r="Q154" i="11"/>
  <c r="R154" i="11"/>
  <c r="S154" i="11"/>
  <c r="T154" i="11"/>
  <c r="M155" i="11"/>
  <c r="N155" i="11"/>
  <c r="O155" i="11"/>
  <c r="P155" i="11"/>
  <c r="Q155" i="11"/>
  <c r="R155" i="11"/>
  <c r="S155" i="11"/>
  <c r="T155" i="11"/>
  <c r="M156" i="11"/>
  <c r="N156" i="11"/>
  <c r="O156" i="11"/>
  <c r="P156" i="11"/>
  <c r="Q156" i="11"/>
  <c r="R156" i="11"/>
  <c r="S156" i="11"/>
  <c r="T156" i="11"/>
  <c r="M157" i="11"/>
  <c r="N157" i="11"/>
  <c r="O157" i="11"/>
  <c r="P157" i="11"/>
  <c r="Q157" i="11"/>
  <c r="R157" i="11"/>
  <c r="S157" i="11"/>
  <c r="T157" i="11"/>
  <c r="M158" i="11"/>
  <c r="N158" i="11"/>
  <c r="O158" i="11"/>
  <c r="P158" i="11"/>
  <c r="Q158" i="11"/>
  <c r="R158" i="11"/>
  <c r="S158" i="11"/>
  <c r="T158" i="11"/>
  <c r="M159" i="11"/>
  <c r="N159" i="11"/>
  <c r="O159" i="11"/>
  <c r="P159" i="11"/>
  <c r="Q159" i="11"/>
  <c r="R159" i="11"/>
  <c r="S159" i="11"/>
  <c r="T159" i="11"/>
  <c r="M160" i="11"/>
  <c r="N160" i="11"/>
  <c r="O160" i="11"/>
  <c r="P160" i="11"/>
  <c r="Q160" i="11"/>
  <c r="R160" i="11"/>
  <c r="S160" i="11"/>
  <c r="T160" i="11"/>
  <c r="M161" i="11"/>
  <c r="N161" i="11"/>
  <c r="O161" i="11"/>
  <c r="P161" i="11"/>
  <c r="Q161" i="11"/>
  <c r="R161" i="11"/>
  <c r="S161" i="11"/>
  <c r="T161" i="11"/>
  <c r="M162" i="11"/>
  <c r="N162" i="11"/>
  <c r="O162" i="11"/>
  <c r="P162" i="11"/>
  <c r="Q162" i="11"/>
  <c r="R162" i="11"/>
  <c r="S162" i="11"/>
  <c r="T162" i="11"/>
  <c r="M163" i="11"/>
  <c r="N163" i="11"/>
  <c r="O163" i="11"/>
  <c r="P163" i="11"/>
  <c r="Q163" i="11"/>
  <c r="R163" i="11"/>
  <c r="S163" i="11"/>
  <c r="T163" i="11"/>
  <c r="M164" i="11"/>
  <c r="N164" i="11"/>
  <c r="O164" i="11"/>
  <c r="P164" i="11"/>
  <c r="Q164" i="11"/>
  <c r="R164" i="11"/>
  <c r="S164" i="11"/>
  <c r="T164" i="11"/>
  <c r="M165" i="11"/>
  <c r="N165" i="11"/>
  <c r="O165" i="11"/>
  <c r="P165" i="11"/>
  <c r="W165" i="11" s="1"/>
  <c r="Q165" i="11"/>
  <c r="R165" i="11"/>
  <c r="S165" i="11"/>
  <c r="T165" i="11"/>
  <c r="M166" i="11"/>
  <c r="N166" i="11"/>
  <c r="O166" i="11"/>
  <c r="P166" i="11"/>
  <c r="Q166" i="11"/>
  <c r="R166" i="11"/>
  <c r="S166" i="11"/>
  <c r="T166" i="11"/>
  <c r="M167" i="11"/>
  <c r="N167" i="11"/>
  <c r="O167" i="11"/>
  <c r="P167" i="11"/>
  <c r="Q167" i="11"/>
  <c r="R167" i="11"/>
  <c r="S167" i="11"/>
  <c r="T167" i="11"/>
  <c r="M168" i="11"/>
  <c r="N168" i="11"/>
  <c r="O168" i="11"/>
  <c r="P168" i="11"/>
  <c r="Q168" i="11"/>
  <c r="R168" i="11"/>
  <c r="S168" i="11"/>
  <c r="T168" i="11"/>
  <c r="M169" i="11"/>
  <c r="N169" i="11"/>
  <c r="O169" i="11"/>
  <c r="P169" i="11"/>
  <c r="Q169" i="11"/>
  <c r="R169" i="11"/>
  <c r="S169" i="11"/>
  <c r="T169" i="11"/>
  <c r="M170" i="11"/>
  <c r="N170" i="11"/>
  <c r="O170" i="11"/>
  <c r="P170" i="11"/>
  <c r="Q170" i="11"/>
  <c r="R170" i="11"/>
  <c r="S170" i="11"/>
  <c r="T170" i="11"/>
  <c r="M171" i="11"/>
  <c r="N171" i="11"/>
  <c r="O171" i="11"/>
  <c r="V171" i="11" s="1"/>
  <c r="P171" i="11"/>
  <c r="Q171" i="11"/>
  <c r="R171" i="11"/>
  <c r="S171" i="11"/>
  <c r="T171" i="11"/>
  <c r="M172" i="11"/>
  <c r="N172" i="11"/>
  <c r="O172" i="11"/>
  <c r="P172" i="11"/>
  <c r="Q172" i="11"/>
  <c r="R172" i="11"/>
  <c r="X172" i="11" s="1"/>
  <c r="S172" i="11"/>
  <c r="T172" i="11"/>
  <c r="M173" i="11"/>
  <c r="N173" i="11"/>
  <c r="U173" i="11" s="1"/>
  <c r="O173" i="11"/>
  <c r="P173" i="11"/>
  <c r="Q173" i="11"/>
  <c r="R173" i="11"/>
  <c r="X173" i="11" s="1"/>
  <c r="S173" i="11"/>
  <c r="T173" i="11"/>
  <c r="M174" i="11"/>
  <c r="N174" i="11"/>
  <c r="U174" i="11" s="1"/>
  <c r="O174" i="11"/>
  <c r="P174" i="11"/>
  <c r="Q174" i="11"/>
  <c r="R174" i="11"/>
  <c r="X174" i="11" s="1"/>
  <c r="S174" i="11"/>
  <c r="T174" i="11"/>
  <c r="M175" i="11"/>
  <c r="N175" i="11"/>
  <c r="O175" i="11"/>
  <c r="P175" i="11"/>
  <c r="Q175" i="11"/>
  <c r="R175" i="11"/>
  <c r="S175" i="11"/>
  <c r="T175" i="11"/>
  <c r="M176" i="11"/>
  <c r="N176" i="11"/>
  <c r="U176" i="11" s="1"/>
  <c r="O176" i="11"/>
  <c r="P176" i="11"/>
  <c r="Q176" i="11"/>
  <c r="R176" i="11"/>
  <c r="X176" i="11" s="1"/>
  <c r="S176" i="11"/>
  <c r="T176" i="11"/>
  <c r="M177" i="11"/>
  <c r="N177" i="11"/>
  <c r="U177" i="11" s="1"/>
  <c r="O177" i="11"/>
  <c r="P177" i="11"/>
  <c r="Q177" i="11"/>
  <c r="R177" i="11"/>
  <c r="X177" i="11" s="1"/>
  <c r="S177" i="11"/>
  <c r="T177" i="11"/>
  <c r="M178" i="11"/>
  <c r="N178" i="11"/>
  <c r="U178" i="11" s="1"/>
  <c r="O178" i="11"/>
  <c r="P178" i="11"/>
  <c r="Q178" i="11"/>
  <c r="R178" i="11"/>
  <c r="S178" i="11"/>
  <c r="T178" i="11"/>
  <c r="M179" i="11"/>
  <c r="N179" i="11"/>
  <c r="O179" i="11"/>
  <c r="P179" i="11"/>
  <c r="Q179" i="11"/>
  <c r="R179" i="11"/>
  <c r="S179" i="11"/>
  <c r="T179" i="11"/>
  <c r="M180" i="11"/>
  <c r="N180" i="11"/>
  <c r="O180" i="11"/>
  <c r="P180" i="11"/>
  <c r="Q180" i="11"/>
  <c r="R180" i="11"/>
  <c r="S180" i="11"/>
  <c r="T180" i="11"/>
  <c r="M181" i="11"/>
  <c r="N181" i="11"/>
  <c r="O181" i="11"/>
  <c r="P181" i="11"/>
  <c r="W181" i="11" s="1"/>
  <c r="Q181" i="11"/>
  <c r="R181" i="11"/>
  <c r="S181" i="11"/>
  <c r="T181" i="11"/>
  <c r="M182" i="11"/>
  <c r="N182" i="11"/>
  <c r="O182" i="11"/>
  <c r="P182" i="11"/>
  <c r="Q182" i="11"/>
  <c r="R182" i="11"/>
  <c r="S182" i="11"/>
  <c r="T182" i="11"/>
  <c r="M183" i="11"/>
  <c r="N183" i="11"/>
  <c r="O183" i="11"/>
  <c r="P183" i="11"/>
  <c r="Q183" i="11"/>
  <c r="R183" i="11"/>
  <c r="S183" i="11"/>
  <c r="T183" i="11"/>
  <c r="M184" i="11"/>
  <c r="N184" i="11"/>
  <c r="O184" i="11"/>
  <c r="P184" i="11"/>
  <c r="Q184" i="11"/>
  <c r="R184" i="11"/>
  <c r="S184" i="11"/>
  <c r="T184" i="11"/>
  <c r="M185" i="11"/>
  <c r="N185" i="11"/>
  <c r="O185" i="11"/>
  <c r="P185" i="11"/>
  <c r="Q185" i="11"/>
  <c r="R185" i="11"/>
  <c r="S185" i="11"/>
  <c r="T185" i="11"/>
  <c r="M186" i="11"/>
  <c r="N186" i="11"/>
  <c r="O186" i="11"/>
  <c r="P186" i="11"/>
  <c r="Q186" i="11"/>
  <c r="R186" i="11"/>
  <c r="S186" i="11"/>
  <c r="T186" i="11"/>
  <c r="M187" i="11"/>
  <c r="N187" i="11"/>
  <c r="O187" i="11"/>
  <c r="P187" i="11"/>
  <c r="Q187" i="11"/>
  <c r="R187" i="11"/>
  <c r="S187" i="11"/>
  <c r="T187" i="11"/>
  <c r="M188" i="11"/>
  <c r="N188" i="11"/>
  <c r="O188" i="11"/>
  <c r="P188" i="11"/>
  <c r="Q188" i="11"/>
  <c r="R188" i="11"/>
  <c r="S188" i="11"/>
  <c r="T188" i="11"/>
  <c r="M189" i="11"/>
  <c r="N189" i="11"/>
  <c r="O189" i="11"/>
  <c r="P189" i="11"/>
  <c r="Q189" i="11"/>
  <c r="R189" i="11"/>
  <c r="S189" i="11"/>
  <c r="T189" i="11"/>
  <c r="M190" i="11"/>
  <c r="N190" i="11"/>
  <c r="O190" i="11"/>
  <c r="P190" i="11"/>
  <c r="Q190" i="11"/>
  <c r="R190" i="11"/>
  <c r="S190" i="11"/>
  <c r="T190" i="11"/>
  <c r="M191" i="11"/>
  <c r="N191" i="11"/>
  <c r="O191" i="11"/>
  <c r="P191" i="11"/>
  <c r="Q191" i="11"/>
  <c r="R191" i="11"/>
  <c r="S191" i="11"/>
  <c r="T191" i="11"/>
  <c r="M192" i="11"/>
  <c r="N192" i="11"/>
  <c r="O192" i="11"/>
  <c r="V192" i="11" s="1"/>
  <c r="P192" i="11"/>
  <c r="Q192" i="11"/>
  <c r="R192" i="11"/>
  <c r="S192" i="11"/>
  <c r="T192" i="11"/>
  <c r="M193" i="11"/>
  <c r="N193" i="11"/>
  <c r="O193" i="11"/>
  <c r="P193" i="11"/>
  <c r="Q193" i="11"/>
  <c r="R193" i="11"/>
  <c r="S193" i="11"/>
  <c r="T193" i="11"/>
  <c r="M194" i="11"/>
  <c r="N194" i="11"/>
  <c r="O194" i="11"/>
  <c r="P194" i="11"/>
  <c r="Q194" i="11"/>
  <c r="R194" i="11"/>
  <c r="S194" i="11"/>
  <c r="T194" i="11"/>
  <c r="M195" i="11"/>
  <c r="N195" i="11"/>
  <c r="O195" i="11"/>
  <c r="P195" i="11"/>
  <c r="W195" i="11" s="1"/>
  <c r="Q195" i="11"/>
  <c r="R195" i="11"/>
  <c r="S195" i="11"/>
  <c r="T195" i="11"/>
  <c r="M196" i="11"/>
  <c r="N196" i="11"/>
  <c r="O196" i="11"/>
  <c r="P196" i="11"/>
  <c r="Q196" i="11"/>
  <c r="R196" i="11"/>
  <c r="S196" i="11"/>
  <c r="T196" i="11"/>
  <c r="M197" i="11"/>
  <c r="N197" i="11"/>
  <c r="U197" i="11" s="1"/>
  <c r="O197" i="11"/>
  <c r="V197" i="11" s="1"/>
  <c r="P197" i="11"/>
  <c r="Q197" i="11"/>
  <c r="R197" i="11"/>
  <c r="X197" i="11" s="1"/>
  <c r="S197" i="11"/>
  <c r="Y197" i="11" s="1"/>
  <c r="T197" i="11"/>
  <c r="M138" i="2"/>
  <c r="N138" i="2"/>
  <c r="U138" i="2" s="1"/>
  <c r="O138" i="2"/>
  <c r="V138" i="2" s="1"/>
  <c r="P138" i="2"/>
  <c r="Q138" i="2"/>
  <c r="R138" i="2"/>
  <c r="X138" i="2" s="1"/>
  <c r="S138" i="2"/>
  <c r="Y138" i="2" s="1"/>
  <c r="T138" i="2"/>
  <c r="M139" i="2"/>
  <c r="N139" i="2"/>
  <c r="O139" i="2"/>
  <c r="P139" i="2"/>
  <c r="W139" i="2" s="1"/>
  <c r="Q139" i="2"/>
  <c r="R139" i="2"/>
  <c r="X139" i="2" s="1"/>
  <c r="S139" i="2"/>
  <c r="T139" i="2"/>
  <c r="Z139" i="2" s="1"/>
  <c r="M140" i="2"/>
  <c r="N140" i="2"/>
  <c r="O140" i="2"/>
  <c r="P140" i="2"/>
  <c r="Q140" i="2"/>
  <c r="R140" i="2"/>
  <c r="X140" i="2" s="1"/>
  <c r="S140" i="2"/>
  <c r="T140" i="2"/>
  <c r="M141" i="2"/>
  <c r="N141" i="2"/>
  <c r="O141" i="2"/>
  <c r="P141" i="2"/>
  <c r="Q141" i="2"/>
  <c r="R141" i="2"/>
  <c r="S141" i="2"/>
  <c r="T141" i="2"/>
  <c r="M142" i="2"/>
  <c r="N142" i="2"/>
  <c r="O142" i="2"/>
  <c r="P142" i="2"/>
  <c r="Q142" i="2"/>
  <c r="R142" i="2"/>
  <c r="S142" i="2"/>
  <c r="T142" i="2"/>
  <c r="M143" i="2"/>
  <c r="N143" i="2"/>
  <c r="O143" i="2"/>
  <c r="P143" i="2"/>
  <c r="Q143" i="2"/>
  <c r="R143" i="2"/>
  <c r="S143" i="2"/>
  <c r="T143" i="2"/>
  <c r="M144" i="2"/>
  <c r="N144" i="2"/>
  <c r="O144" i="2"/>
  <c r="P144" i="2"/>
  <c r="Q144" i="2"/>
  <c r="R144" i="2"/>
  <c r="S144" i="2"/>
  <c r="T144" i="2"/>
  <c r="M145" i="2"/>
  <c r="N145" i="2"/>
  <c r="O145" i="2"/>
  <c r="P145" i="2"/>
  <c r="Q145" i="2"/>
  <c r="R145" i="2"/>
  <c r="S145" i="2"/>
  <c r="T145" i="2"/>
  <c r="M146" i="2"/>
  <c r="N146" i="2"/>
  <c r="O146" i="2"/>
  <c r="P146" i="2"/>
  <c r="Q146" i="2"/>
  <c r="R146" i="2"/>
  <c r="S146" i="2"/>
  <c r="T146" i="2"/>
  <c r="M147" i="2"/>
  <c r="N147" i="2"/>
  <c r="O147" i="2"/>
  <c r="P147" i="2"/>
  <c r="Q147" i="2"/>
  <c r="R147" i="2"/>
  <c r="S147" i="2"/>
  <c r="T147" i="2"/>
  <c r="M148" i="2"/>
  <c r="N148" i="2"/>
  <c r="O148" i="2"/>
  <c r="P148" i="2"/>
  <c r="Q148" i="2"/>
  <c r="R148" i="2"/>
  <c r="S148" i="2"/>
  <c r="T148" i="2"/>
  <c r="M149" i="2"/>
  <c r="N149" i="2"/>
  <c r="O149" i="2"/>
  <c r="P149" i="2"/>
  <c r="Q149" i="2"/>
  <c r="R149" i="2"/>
  <c r="S149" i="2"/>
  <c r="T149" i="2"/>
  <c r="M150" i="2"/>
  <c r="N150" i="2"/>
  <c r="O150" i="2"/>
  <c r="P150" i="2"/>
  <c r="Q150" i="2"/>
  <c r="R150" i="2"/>
  <c r="S150" i="2"/>
  <c r="T150" i="2"/>
  <c r="M151" i="2"/>
  <c r="N151" i="2"/>
  <c r="O151" i="2"/>
  <c r="P151" i="2"/>
  <c r="Q151" i="2"/>
  <c r="R151" i="2"/>
  <c r="S151" i="2"/>
  <c r="T151" i="2"/>
  <c r="M152" i="2"/>
  <c r="N152" i="2"/>
  <c r="O152" i="2"/>
  <c r="P152" i="2"/>
  <c r="Q152" i="2"/>
  <c r="R152" i="2"/>
  <c r="S152" i="2"/>
  <c r="T152" i="2"/>
  <c r="M153" i="2"/>
  <c r="N153" i="2"/>
  <c r="O153" i="2"/>
  <c r="P153" i="2"/>
  <c r="Q153" i="2"/>
  <c r="R153" i="2"/>
  <c r="S153" i="2"/>
  <c r="T153" i="2"/>
  <c r="M154" i="2"/>
  <c r="N154" i="2"/>
  <c r="O154" i="2"/>
  <c r="P154" i="2"/>
  <c r="Q154" i="2"/>
  <c r="R154" i="2"/>
  <c r="S154" i="2"/>
  <c r="T154" i="2"/>
  <c r="M155" i="2"/>
  <c r="N155" i="2"/>
  <c r="O155" i="2"/>
  <c r="P155" i="2"/>
  <c r="Q155" i="2"/>
  <c r="R155" i="2"/>
  <c r="S155" i="2"/>
  <c r="T155" i="2"/>
  <c r="M156" i="2"/>
  <c r="N156" i="2"/>
  <c r="O156" i="2"/>
  <c r="P156" i="2"/>
  <c r="Q156" i="2"/>
  <c r="R156" i="2"/>
  <c r="S156" i="2"/>
  <c r="T156" i="2"/>
  <c r="M157" i="2"/>
  <c r="N157" i="2"/>
  <c r="O157" i="2"/>
  <c r="P157" i="2"/>
  <c r="Q157" i="2"/>
  <c r="R157" i="2"/>
  <c r="S157" i="2"/>
  <c r="T157" i="2"/>
  <c r="M158" i="2"/>
  <c r="N158" i="2"/>
  <c r="O158" i="2"/>
  <c r="P158" i="2"/>
  <c r="Q158" i="2"/>
  <c r="R158" i="2"/>
  <c r="S158" i="2"/>
  <c r="T158" i="2"/>
  <c r="M159" i="2"/>
  <c r="N159" i="2"/>
  <c r="O159" i="2"/>
  <c r="P159" i="2"/>
  <c r="Q159" i="2"/>
  <c r="R159" i="2"/>
  <c r="S159" i="2"/>
  <c r="T159" i="2"/>
  <c r="M160" i="2"/>
  <c r="N160" i="2"/>
  <c r="O160" i="2"/>
  <c r="P160" i="2"/>
  <c r="Q160" i="2"/>
  <c r="R160" i="2"/>
  <c r="S160" i="2"/>
  <c r="T160" i="2"/>
  <c r="M161" i="2"/>
  <c r="N161" i="2"/>
  <c r="O161" i="2"/>
  <c r="P161" i="2"/>
  <c r="Q161" i="2"/>
  <c r="R161" i="2"/>
  <c r="S161" i="2"/>
  <c r="T161" i="2"/>
  <c r="M162" i="2"/>
  <c r="N162" i="2"/>
  <c r="O162" i="2"/>
  <c r="P162" i="2"/>
  <c r="Q162" i="2"/>
  <c r="R162" i="2"/>
  <c r="S162" i="2"/>
  <c r="T162" i="2"/>
  <c r="M163" i="2"/>
  <c r="N163" i="2"/>
  <c r="O163" i="2"/>
  <c r="P163" i="2"/>
  <c r="Q163" i="2"/>
  <c r="R163" i="2"/>
  <c r="S163" i="2"/>
  <c r="T163" i="2"/>
  <c r="M164" i="2"/>
  <c r="N164" i="2"/>
  <c r="O164" i="2"/>
  <c r="P164" i="2"/>
  <c r="Q164" i="2"/>
  <c r="R164" i="2"/>
  <c r="S164" i="2"/>
  <c r="T164" i="2"/>
  <c r="M165" i="2"/>
  <c r="N165" i="2"/>
  <c r="O165" i="2"/>
  <c r="P165" i="2"/>
  <c r="Q165" i="2"/>
  <c r="R165" i="2"/>
  <c r="S165" i="2"/>
  <c r="T165" i="2"/>
  <c r="M166" i="2"/>
  <c r="N166" i="2"/>
  <c r="O166" i="2"/>
  <c r="P166" i="2"/>
  <c r="Q166" i="2"/>
  <c r="R166" i="2"/>
  <c r="S166" i="2"/>
  <c r="T166" i="2"/>
  <c r="M167" i="2"/>
  <c r="N167" i="2"/>
  <c r="O167" i="2"/>
  <c r="P167" i="2"/>
  <c r="Q167" i="2"/>
  <c r="R167" i="2"/>
  <c r="S167" i="2"/>
  <c r="T167" i="2"/>
  <c r="M168" i="2"/>
  <c r="N168" i="2"/>
  <c r="O168" i="2"/>
  <c r="P168" i="2"/>
  <c r="Q168" i="2"/>
  <c r="R168" i="2"/>
  <c r="S168" i="2"/>
  <c r="T168" i="2"/>
  <c r="M169" i="2"/>
  <c r="N169" i="2"/>
  <c r="O169" i="2"/>
  <c r="P169" i="2"/>
  <c r="Q169" i="2"/>
  <c r="R169" i="2"/>
  <c r="S169" i="2"/>
  <c r="T169" i="2"/>
  <c r="M170" i="2"/>
  <c r="N170" i="2"/>
  <c r="O170" i="2"/>
  <c r="P170" i="2"/>
  <c r="Q170" i="2"/>
  <c r="R170" i="2"/>
  <c r="S170" i="2"/>
  <c r="T170" i="2"/>
  <c r="M171" i="2"/>
  <c r="N171" i="2"/>
  <c r="O171" i="2"/>
  <c r="P171" i="2"/>
  <c r="Q171" i="2"/>
  <c r="R171" i="2"/>
  <c r="S171" i="2"/>
  <c r="T171" i="2"/>
  <c r="M172" i="2"/>
  <c r="N172" i="2"/>
  <c r="O172" i="2"/>
  <c r="P172" i="2"/>
  <c r="Q172" i="2"/>
  <c r="R172" i="2"/>
  <c r="S172" i="2"/>
  <c r="T172" i="2"/>
  <c r="M173" i="2"/>
  <c r="N173" i="2"/>
  <c r="O173" i="2"/>
  <c r="P173" i="2"/>
  <c r="Q173" i="2"/>
  <c r="R173" i="2"/>
  <c r="S173" i="2"/>
  <c r="T173" i="2"/>
  <c r="M174" i="2"/>
  <c r="N174" i="2"/>
  <c r="O174" i="2"/>
  <c r="P174" i="2"/>
  <c r="Q174" i="2"/>
  <c r="R174" i="2"/>
  <c r="S174" i="2"/>
  <c r="T174" i="2"/>
  <c r="M175" i="2"/>
  <c r="N175" i="2"/>
  <c r="O175" i="2"/>
  <c r="P175" i="2"/>
  <c r="Q175" i="2"/>
  <c r="R175" i="2"/>
  <c r="S175" i="2"/>
  <c r="T175" i="2"/>
  <c r="M176" i="2"/>
  <c r="N176" i="2"/>
  <c r="O176" i="2"/>
  <c r="P176" i="2"/>
  <c r="Q176" i="2"/>
  <c r="R176" i="2"/>
  <c r="S176" i="2"/>
  <c r="T176" i="2"/>
  <c r="M177" i="2"/>
  <c r="N177" i="2"/>
  <c r="O177" i="2"/>
  <c r="P177" i="2"/>
  <c r="Q177" i="2"/>
  <c r="R177" i="2"/>
  <c r="S177" i="2"/>
  <c r="T177" i="2"/>
  <c r="M178" i="2"/>
  <c r="N178" i="2"/>
  <c r="O178" i="2"/>
  <c r="P178" i="2"/>
  <c r="Q178" i="2"/>
  <c r="R178" i="2"/>
  <c r="S178" i="2"/>
  <c r="T178" i="2"/>
  <c r="M179" i="2"/>
  <c r="N179" i="2"/>
  <c r="O179" i="2"/>
  <c r="P179" i="2"/>
  <c r="Q179" i="2"/>
  <c r="R179" i="2"/>
  <c r="S179" i="2"/>
  <c r="T179" i="2"/>
  <c r="M180" i="2"/>
  <c r="N180" i="2"/>
  <c r="O180" i="2"/>
  <c r="P180" i="2"/>
  <c r="Q180" i="2"/>
  <c r="R180" i="2"/>
  <c r="S180" i="2"/>
  <c r="T180" i="2"/>
  <c r="M181" i="2"/>
  <c r="N181" i="2"/>
  <c r="O181" i="2"/>
  <c r="P181" i="2"/>
  <c r="Q181" i="2"/>
  <c r="R181" i="2"/>
  <c r="S181" i="2"/>
  <c r="T181" i="2"/>
  <c r="M182" i="2"/>
  <c r="N182" i="2"/>
  <c r="O182" i="2"/>
  <c r="P182" i="2"/>
  <c r="Q182" i="2"/>
  <c r="R182" i="2"/>
  <c r="S182" i="2"/>
  <c r="T182" i="2"/>
  <c r="M183" i="2"/>
  <c r="N183" i="2"/>
  <c r="O183" i="2"/>
  <c r="P183" i="2"/>
  <c r="Q183" i="2"/>
  <c r="R183" i="2"/>
  <c r="S183" i="2"/>
  <c r="T183" i="2"/>
  <c r="M184" i="2"/>
  <c r="N184" i="2"/>
  <c r="O184" i="2"/>
  <c r="P184" i="2"/>
  <c r="Q184" i="2"/>
  <c r="R184" i="2"/>
  <c r="S184" i="2"/>
  <c r="T184" i="2"/>
  <c r="M185" i="2"/>
  <c r="N185" i="2"/>
  <c r="O185" i="2"/>
  <c r="P185" i="2"/>
  <c r="Q185" i="2"/>
  <c r="R185" i="2"/>
  <c r="S185" i="2"/>
  <c r="T185" i="2"/>
  <c r="M186" i="2"/>
  <c r="N186" i="2"/>
  <c r="O186" i="2"/>
  <c r="P186" i="2"/>
  <c r="Q186" i="2"/>
  <c r="R186" i="2"/>
  <c r="S186" i="2"/>
  <c r="T186" i="2"/>
  <c r="M187" i="2"/>
  <c r="N187" i="2"/>
  <c r="O187" i="2"/>
  <c r="P187" i="2"/>
  <c r="Q187" i="2"/>
  <c r="R187" i="2"/>
  <c r="S187" i="2"/>
  <c r="T187" i="2"/>
  <c r="M188" i="2"/>
  <c r="N188" i="2"/>
  <c r="O188" i="2"/>
  <c r="P188" i="2"/>
  <c r="Q188" i="2"/>
  <c r="R188" i="2"/>
  <c r="S188" i="2"/>
  <c r="T188" i="2"/>
  <c r="M189" i="2"/>
  <c r="N189" i="2"/>
  <c r="O189" i="2"/>
  <c r="P189" i="2"/>
  <c r="Q189" i="2"/>
  <c r="R189" i="2"/>
  <c r="S189" i="2"/>
  <c r="T189" i="2"/>
  <c r="M190" i="2"/>
  <c r="N190" i="2"/>
  <c r="O190" i="2"/>
  <c r="P190" i="2"/>
  <c r="Q190" i="2"/>
  <c r="R190" i="2"/>
  <c r="S190" i="2"/>
  <c r="T190" i="2"/>
  <c r="M191" i="2"/>
  <c r="N191" i="2"/>
  <c r="O191" i="2"/>
  <c r="P191" i="2"/>
  <c r="Q191" i="2"/>
  <c r="R191" i="2"/>
  <c r="S191" i="2"/>
  <c r="T191" i="2"/>
  <c r="M192" i="2"/>
  <c r="N192" i="2"/>
  <c r="O192" i="2"/>
  <c r="P192" i="2"/>
  <c r="Q192" i="2"/>
  <c r="R192" i="2"/>
  <c r="S192" i="2"/>
  <c r="T192" i="2"/>
  <c r="M193" i="2"/>
  <c r="N193" i="2"/>
  <c r="O193" i="2"/>
  <c r="P193" i="2"/>
  <c r="Q193" i="2"/>
  <c r="R193" i="2"/>
  <c r="S193" i="2"/>
  <c r="T193" i="2"/>
  <c r="M194" i="2"/>
  <c r="N194" i="2"/>
  <c r="O194" i="2"/>
  <c r="P194" i="2"/>
  <c r="Q194" i="2"/>
  <c r="R194" i="2"/>
  <c r="S194" i="2"/>
  <c r="T194" i="2"/>
  <c r="M195" i="2"/>
  <c r="N195" i="2"/>
  <c r="O195" i="2"/>
  <c r="P195" i="2"/>
  <c r="Q195" i="2"/>
  <c r="R195" i="2"/>
  <c r="S195" i="2"/>
  <c r="T195" i="2"/>
  <c r="M196" i="2"/>
  <c r="N196" i="2"/>
  <c r="O196" i="2"/>
  <c r="P196" i="2"/>
  <c r="Q196" i="2"/>
  <c r="R196" i="2"/>
  <c r="S196" i="2"/>
  <c r="T196" i="2"/>
  <c r="M197" i="2"/>
  <c r="N197" i="2"/>
  <c r="O197" i="2"/>
  <c r="P197" i="2"/>
  <c r="Q197" i="2"/>
  <c r="R197" i="2"/>
  <c r="S197" i="2"/>
  <c r="T197" i="2"/>
  <c r="Z165" i="11" l="1"/>
  <c r="Z147" i="11"/>
  <c r="W147" i="11"/>
  <c r="Z145" i="11"/>
  <c r="W145" i="11"/>
  <c r="Z143" i="11"/>
  <c r="W143" i="11"/>
  <c r="Y146" i="11"/>
  <c r="V146" i="11"/>
  <c r="V143" i="11"/>
  <c r="V142" i="11"/>
  <c r="X147" i="11"/>
  <c r="U147" i="11"/>
  <c r="X146" i="11"/>
  <c r="U146" i="11"/>
  <c r="X144" i="11"/>
  <c r="U144" i="11"/>
  <c r="X143" i="11"/>
  <c r="U139" i="2"/>
  <c r="Y192" i="11"/>
  <c r="Z177" i="11"/>
  <c r="W177" i="11"/>
  <c r="Z175" i="11"/>
  <c r="W175" i="11"/>
  <c r="Z173" i="11"/>
  <c r="W173" i="11"/>
  <c r="W153" i="11"/>
  <c r="V179" i="11"/>
  <c r="V175" i="11"/>
  <c r="Y173" i="11"/>
  <c r="V173" i="11"/>
  <c r="W171" i="11"/>
  <c r="W167" i="11"/>
  <c r="U162" i="11"/>
  <c r="X161" i="11"/>
  <c r="X158" i="11"/>
  <c r="U158" i="11"/>
  <c r="W186" i="11"/>
  <c r="V187" i="11"/>
  <c r="Y186" i="11"/>
  <c r="Y182" i="11"/>
  <c r="Z161" i="11"/>
  <c r="W161" i="11"/>
  <c r="Z158" i="11"/>
  <c r="W158" i="11"/>
  <c r="Z157" i="11"/>
  <c r="W157" i="11"/>
  <c r="Z155" i="11"/>
  <c r="W155" i="11"/>
  <c r="Z154" i="11"/>
  <c r="W154" i="11"/>
  <c r="Z186" i="11"/>
  <c r="W185" i="11"/>
  <c r="X195" i="11"/>
  <c r="X190" i="11"/>
  <c r="X186" i="11"/>
  <c r="U186" i="11"/>
  <c r="X182" i="11"/>
  <c r="U182" i="11"/>
  <c r="X168" i="11"/>
  <c r="U166" i="11"/>
  <c r="Y162" i="11"/>
  <c r="Y161" i="11"/>
  <c r="V161" i="11"/>
  <c r="V159" i="11"/>
  <c r="Y158" i="11"/>
  <c r="V155" i="11"/>
  <c r="Y154" i="11"/>
  <c r="Z193" i="11"/>
  <c r="W193" i="11"/>
  <c r="W169" i="11"/>
  <c r="Z149" i="11"/>
  <c r="Z148" i="11"/>
  <c r="V194" i="11"/>
  <c r="Y193" i="11"/>
  <c r="V193" i="11"/>
  <c r="Y190" i="11"/>
  <c r="X178" i="11"/>
  <c r="Z166" i="11"/>
  <c r="W166" i="11"/>
  <c r="X157" i="11"/>
  <c r="U157" i="11"/>
  <c r="X156" i="11"/>
  <c r="U156" i="11"/>
  <c r="X154" i="11"/>
  <c r="Y149" i="11"/>
  <c r="V149" i="11"/>
  <c r="Z169" i="11"/>
  <c r="W149" i="11"/>
  <c r="W148" i="11"/>
  <c r="X193" i="11"/>
  <c r="U193" i="11"/>
  <c r="Z185" i="11"/>
  <c r="Y172" i="11"/>
  <c r="V172" i="11"/>
  <c r="U170" i="11"/>
  <c r="V167" i="11"/>
  <c r="Y166" i="11"/>
  <c r="X150" i="11"/>
  <c r="X149" i="11"/>
  <c r="U149" i="11"/>
  <c r="Y142" i="11"/>
  <c r="W175" i="2"/>
  <c r="V193" i="2"/>
  <c r="V181" i="2"/>
  <c r="V177" i="2"/>
  <c r="U174" i="2"/>
  <c r="X162" i="2"/>
  <c r="X161" i="2"/>
  <c r="U160" i="2"/>
  <c r="X159" i="2"/>
  <c r="U159" i="2"/>
  <c r="X154" i="2"/>
  <c r="X153" i="2"/>
  <c r="U153" i="2"/>
  <c r="U186" i="2"/>
  <c r="X184" i="2"/>
  <c r="U182" i="2"/>
  <c r="U178" i="2"/>
  <c r="U176" i="2"/>
  <c r="Y149" i="2"/>
  <c r="V142" i="2"/>
  <c r="Y139" i="2"/>
  <c r="V139" i="2"/>
  <c r="W163" i="2"/>
  <c r="W183" i="2"/>
  <c r="Y165" i="2"/>
  <c r="V165" i="2"/>
  <c r="Y164" i="2"/>
  <c r="V164" i="2"/>
  <c r="Z159" i="2"/>
  <c r="W159" i="2"/>
  <c r="Z153" i="2"/>
  <c r="Z150" i="2"/>
  <c r="W150" i="2"/>
  <c r="Z138" i="2"/>
  <c r="W138" i="2"/>
  <c r="Z163" i="2"/>
  <c r="V185" i="2"/>
  <c r="V183" i="2"/>
  <c r="U166" i="2"/>
  <c r="X164" i="2"/>
  <c r="U164" i="2"/>
  <c r="X163" i="2"/>
  <c r="Y161" i="2"/>
  <c r="Y159" i="2"/>
  <c r="V159" i="2"/>
  <c r="Y157" i="2"/>
  <c r="V157" i="2"/>
  <c r="V156" i="2"/>
  <c r="Y155" i="2"/>
  <c r="V155" i="2"/>
  <c r="Y154" i="2"/>
  <c r="Y153" i="2"/>
  <c r="V153" i="2"/>
  <c r="V152" i="2"/>
  <c r="Z141" i="2"/>
  <c r="Z189" i="2"/>
  <c r="Z187" i="2"/>
  <c r="W179" i="2"/>
  <c r="Y189" i="2"/>
  <c r="V189" i="2"/>
  <c r="Y187" i="2"/>
  <c r="V179" i="2"/>
  <c r="U188" i="2"/>
  <c r="X187" i="2"/>
  <c r="U187" i="2"/>
  <c r="U180" i="2"/>
  <c r="X192" i="2"/>
  <c r="W167" i="2"/>
  <c r="U161" i="2"/>
  <c r="Z149" i="2"/>
  <c r="Z146" i="2"/>
  <c r="W146" i="2"/>
  <c r="Z145" i="2"/>
  <c r="Z143" i="2"/>
  <c r="Y195" i="2"/>
  <c r="V195" i="2"/>
  <c r="V173" i="2"/>
  <c r="V171" i="2"/>
  <c r="V169" i="2"/>
  <c r="V167" i="2"/>
  <c r="Y162" i="2"/>
  <c r="V149" i="2"/>
  <c r="V148" i="2"/>
  <c r="Y146" i="2"/>
  <c r="V146" i="2"/>
  <c r="V145" i="2"/>
  <c r="V143" i="2"/>
  <c r="U196" i="2"/>
  <c r="U172" i="2"/>
  <c r="U170" i="2"/>
  <c r="X168" i="2"/>
  <c r="U168" i="2"/>
  <c r="Y163" i="2"/>
  <c r="V163" i="2"/>
  <c r="X160" i="2"/>
  <c r="X158" i="2"/>
  <c r="X149" i="2"/>
  <c r="U149" i="2"/>
  <c r="X146" i="2"/>
  <c r="U146" i="2"/>
  <c r="X144" i="2"/>
  <c r="Z193" i="2"/>
  <c r="Z190" i="2"/>
  <c r="W190" i="2"/>
  <c r="V175" i="2"/>
  <c r="U154" i="2"/>
  <c r="Y151" i="2"/>
  <c r="V151" i="2"/>
  <c r="Y150" i="2"/>
  <c r="V150" i="2"/>
  <c r="Z140" i="2"/>
  <c r="W140" i="2"/>
  <c r="X186" i="2"/>
  <c r="U184" i="2"/>
  <c r="V178" i="2"/>
  <c r="W171" i="2"/>
  <c r="V170" i="2"/>
  <c r="U163" i="2"/>
  <c r="X150" i="2"/>
  <c r="U150" i="2"/>
  <c r="V140" i="2"/>
  <c r="Z195" i="2"/>
  <c r="X190" i="2"/>
  <c r="V187" i="2"/>
  <c r="Z154" i="2"/>
  <c r="U140" i="2"/>
  <c r="Y194" i="11"/>
  <c r="V191" i="11"/>
  <c r="Z189" i="11"/>
  <c r="W189" i="11"/>
  <c r="Z183" i="11"/>
  <c r="W183" i="11"/>
  <c r="Z178" i="11"/>
  <c r="W178" i="11"/>
  <c r="Y169" i="11"/>
  <c r="V169" i="11"/>
  <c r="Z168" i="11"/>
  <c r="Z164" i="11"/>
  <c r="W164" i="11"/>
  <c r="Z163" i="11"/>
  <c r="W163" i="11"/>
  <c r="Z151" i="11"/>
  <c r="W151" i="11"/>
  <c r="Y148" i="11"/>
  <c r="V148" i="11"/>
  <c r="U143" i="11"/>
  <c r="Z139" i="11"/>
  <c r="W139" i="11"/>
  <c r="U196" i="11"/>
  <c r="X192" i="11"/>
  <c r="U192" i="11"/>
  <c r="Y189" i="11"/>
  <c r="V189" i="11"/>
  <c r="V183" i="11"/>
  <c r="Y180" i="11"/>
  <c r="V180" i="11"/>
  <c r="Y178" i="11"/>
  <c r="Y176" i="11"/>
  <c r="V176" i="11"/>
  <c r="Y174" i="11"/>
  <c r="X169" i="11"/>
  <c r="U169" i="11"/>
  <c r="X166" i="11"/>
  <c r="V163" i="11"/>
  <c r="U154" i="11"/>
  <c r="Y151" i="11"/>
  <c r="V151" i="11"/>
  <c r="X148" i="11"/>
  <c r="U148" i="11"/>
  <c r="W146" i="11"/>
  <c r="V140" i="11"/>
  <c r="Y139" i="11"/>
  <c r="V139" i="11"/>
  <c r="Z191" i="11"/>
  <c r="W191" i="11"/>
  <c r="U190" i="11"/>
  <c r="X189" i="11"/>
  <c r="U189" i="11"/>
  <c r="X188" i="11"/>
  <c r="U188" i="11"/>
  <c r="X185" i="11"/>
  <c r="U185" i="11"/>
  <c r="X184" i="11"/>
  <c r="U184" i="11"/>
  <c r="U168" i="11"/>
  <c r="X165" i="11"/>
  <c r="U165" i="11"/>
  <c r="X164" i="11"/>
  <c r="U164" i="11"/>
  <c r="X152" i="11"/>
  <c r="U152" i="11"/>
  <c r="X151" i="11"/>
  <c r="U151" i="11"/>
  <c r="U140" i="11"/>
  <c r="X139" i="11"/>
  <c r="U139" i="11"/>
  <c r="X170" i="11"/>
  <c r="Y170" i="11"/>
  <c r="Z195" i="11"/>
  <c r="Z181" i="11"/>
  <c r="Z153" i="11"/>
  <c r="W187" i="11"/>
  <c r="Z172" i="11"/>
  <c r="Z170" i="11"/>
  <c r="Z167" i="11"/>
  <c r="Z159" i="11"/>
  <c r="W179" i="11"/>
  <c r="W176" i="11"/>
  <c r="Z174" i="11"/>
  <c r="W174" i="11"/>
  <c r="Z171" i="11"/>
  <c r="Y164" i="11"/>
  <c r="V164" i="11"/>
  <c r="Z162" i="11"/>
  <c r="W162" i="11"/>
  <c r="U161" i="11"/>
  <c r="X160" i="11"/>
  <c r="U160" i="11"/>
  <c r="Y156" i="11"/>
  <c r="V156" i="11"/>
  <c r="Y153" i="11"/>
  <c r="V153" i="11"/>
  <c r="Z152" i="11"/>
  <c r="W152" i="11"/>
  <c r="Y150" i="11"/>
  <c r="V150" i="11"/>
  <c r="Y145" i="11"/>
  <c r="V145" i="11"/>
  <c r="Z144" i="11"/>
  <c r="W144" i="11"/>
  <c r="Z141" i="11"/>
  <c r="W141" i="11"/>
  <c r="X140" i="11"/>
  <c r="Z187" i="11"/>
  <c r="W172" i="11"/>
  <c r="W170" i="11"/>
  <c r="X162" i="11"/>
  <c r="W159" i="11"/>
  <c r="Z150" i="11"/>
  <c r="W150" i="11"/>
  <c r="Z197" i="11"/>
  <c r="Y195" i="11"/>
  <c r="V195" i="11"/>
  <c r="Z192" i="11"/>
  <c r="W192" i="11"/>
  <c r="Z190" i="11"/>
  <c r="W190" i="11"/>
  <c r="Y184" i="11"/>
  <c r="V184" i="11"/>
  <c r="Y181" i="11"/>
  <c r="V181" i="11"/>
  <c r="Z179" i="11"/>
  <c r="U195" i="11"/>
  <c r="Y188" i="11"/>
  <c r="V188" i="11"/>
  <c r="Y185" i="11"/>
  <c r="V185" i="11"/>
  <c r="Z182" i="11"/>
  <c r="W182" i="11"/>
  <c r="X181" i="11"/>
  <c r="U181" i="11"/>
  <c r="X180" i="11"/>
  <c r="U180" i="11"/>
  <c r="Y177" i="11"/>
  <c r="V177" i="11"/>
  <c r="U172" i="11"/>
  <c r="Y168" i="11"/>
  <c r="V168" i="11"/>
  <c r="Y165" i="11"/>
  <c r="V165" i="11"/>
  <c r="Y160" i="11"/>
  <c r="V160" i="11"/>
  <c r="Y157" i="11"/>
  <c r="V157" i="11"/>
  <c r="X153" i="11"/>
  <c r="U153" i="11"/>
  <c r="Y152" i="11"/>
  <c r="V152" i="11"/>
  <c r="U150" i="11"/>
  <c r="Y147" i="11"/>
  <c r="V147" i="11"/>
  <c r="Z146" i="11"/>
  <c r="X145" i="11"/>
  <c r="U145" i="11"/>
  <c r="Y144" i="11"/>
  <c r="V144" i="11"/>
  <c r="X142" i="11"/>
  <c r="U142" i="11"/>
  <c r="Z194" i="11"/>
  <c r="W194" i="11"/>
  <c r="Y140" i="11"/>
  <c r="Z140" i="11"/>
  <c r="W140" i="11"/>
  <c r="W197" i="11"/>
  <c r="X196" i="11"/>
  <c r="V196" i="11"/>
  <c r="Y191" i="11"/>
  <c r="Z188" i="11"/>
  <c r="W188" i="11"/>
  <c r="Y187" i="11"/>
  <c r="Z184" i="11"/>
  <c r="W184" i="11"/>
  <c r="Y183" i="11"/>
  <c r="Z180" i="11"/>
  <c r="W180" i="11"/>
  <c r="Y179" i="11"/>
  <c r="Z176" i="11"/>
  <c r="Y175" i="11"/>
  <c r="Y171" i="11"/>
  <c r="W168" i="11"/>
  <c r="Y167" i="11"/>
  <c r="Y163" i="11"/>
  <c r="Z160" i="11"/>
  <c r="W160" i="11"/>
  <c r="Y159" i="11"/>
  <c r="Z156" i="11"/>
  <c r="W156" i="11"/>
  <c r="Y155" i="11"/>
  <c r="Z142" i="11"/>
  <c r="W142" i="11"/>
  <c r="Y141" i="11"/>
  <c r="X194" i="11"/>
  <c r="U194" i="11"/>
  <c r="X191" i="11"/>
  <c r="U191" i="11"/>
  <c r="V190" i="11"/>
  <c r="X187" i="11"/>
  <c r="U187" i="11"/>
  <c r="V186" i="11"/>
  <c r="X183" i="11"/>
  <c r="U183" i="11"/>
  <c r="V182" i="11"/>
  <c r="X179" i="11"/>
  <c r="U179" i="11"/>
  <c r="V178" i="11"/>
  <c r="X175" i="11"/>
  <c r="U175" i="11"/>
  <c r="V174" i="11"/>
  <c r="X171" i="11"/>
  <c r="U171" i="11"/>
  <c r="V170" i="11"/>
  <c r="X167" i="11"/>
  <c r="U167" i="11"/>
  <c r="V166" i="11"/>
  <c r="X163" i="11"/>
  <c r="U163" i="11"/>
  <c r="V162" i="11"/>
  <c r="X159" i="11"/>
  <c r="U159" i="11"/>
  <c r="V158" i="11"/>
  <c r="X155" i="11"/>
  <c r="U155" i="11"/>
  <c r="V154" i="11"/>
  <c r="Y143" i="11"/>
  <c r="X141" i="11"/>
  <c r="U141" i="11"/>
  <c r="Z197" i="2"/>
  <c r="X196" i="2"/>
  <c r="X195" i="2"/>
  <c r="U195" i="2"/>
  <c r="X194" i="2"/>
  <c r="U194" i="2"/>
  <c r="X189" i="2"/>
  <c r="U189" i="2"/>
  <c r="Z158" i="2"/>
  <c r="W158" i="2"/>
  <c r="X157" i="2"/>
  <c r="U157" i="2"/>
  <c r="X155" i="2"/>
  <c r="U155" i="2"/>
  <c r="X151" i="2"/>
  <c r="U151" i="2"/>
  <c r="Y191" i="2"/>
  <c r="V191" i="2"/>
  <c r="V182" i="2"/>
  <c r="V174" i="2"/>
  <c r="Y158" i="2"/>
  <c r="V158" i="2"/>
  <c r="X191" i="2"/>
  <c r="U191" i="2"/>
  <c r="Z165" i="2"/>
  <c r="W165" i="2"/>
  <c r="Z155" i="2"/>
  <c r="W155" i="2"/>
  <c r="Z151" i="2"/>
  <c r="W151" i="2"/>
  <c r="Y144" i="2"/>
  <c r="Y197" i="2"/>
  <c r="V197" i="2"/>
  <c r="Z196" i="2"/>
  <c r="W196" i="2"/>
  <c r="Y193" i="2"/>
  <c r="Y190" i="2"/>
  <c r="V190" i="2"/>
  <c r="W189" i="2"/>
  <c r="Y184" i="2"/>
  <c r="V184" i="2"/>
  <c r="V180" i="2"/>
  <c r="V176" i="2"/>
  <c r="V172" i="2"/>
  <c r="Y168" i="2"/>
  <c r="V168" i="2"/>
  <c r="Z162" i="2"/>
  <c r="W162" i="2"/>
  <c r="Z160" i="2"/>
  <c r="W160" i="2"/>
  <c r="V154" i="2"/>
  <c r="Z147" i="2"/>
  <c r="W147" i="2"/>
  <c r="Z144" i="2"/>
  <c r="W144" i="2"/>
  <c r="X143" i="2"/>
  <c r="U143" i="2"/>
  <c r="X197" i="2"/>
  <c r="U197" i="2"/>
  <c r="Y192" i="2"/>
  <c r="V192" i="2"/>
  <c r="W191" i="2"/>
  <c r="U190" i="2"/>
  <c r="X188" i="2"/>
  <c r="X165" i="2"/>
  <c r="U165" i="2"/>
  <c r="Z164" i="2"/>
  <c r="W164" i="2"/>
  <c r="V162" i="2"/>
  <c r="Z161" i="2"/>
  <c r="W161" i="2"/>
  <c r="Y160" i="2"/>
  <c r="V160" i="2"/>
  <c r="U158" i="2"/>
  <c r="Z157" i="2"/>
  <c r="Y147" i="2"/>
  <c r="V147" i="2"/>
  <c r="V144" i="2"/>
  <c r="Y141" i="2"/>
  <c r="V141" i="2"/>
  <c r="Y140" i="2"/>
  <c r="W197" i="2"/>
  <c r="U192" i="2"/>
  <c r="U162" i="2"/>
  <c r="V161" i="2"/>
  <c r="U144" i="2"/>
  <c r="X182" i="2"/>
  <c r="Y182" i="2"/>
  <c r="X178" i="2"/>
  <c r="Y178" i="2"/>
  <c r="X174" i="2"/>
  <c r="Y174" i="2"/>
  <c r="X170" i="2"/>
  <c r="Y170" i="2"/>
  <c r="X166" i="2"/>
  <c r="Y166" i="2"/>
  <c r="X148" i="2"/>
  <c r="Y148" i="2"/>
  <c r="X142" i="2"/>
  <c r="Y142" i="2"/>
  <c r="Y185" i="2"/>
  <c r="Z185" i="2"/>
  <c r="Y181" i="2"/>
  <c r="Z181" i="2"/>
  <c r="Y177" i="2"/>
  <c r="Z177" i="2"/>
  <c r="Y173" i="2"/>
  <c r="Z173" i="2"/>
  <c r="Y169" i="2"/>
  <c r="Z169" i="2"/>
  <c r="X156" i="2"/>
  <c r="Y156" i="2"/>
  <c r="W185" i="2"/>
  <c r="W181" i="2"/>
  <c r="X180" i="2"/>
  <c r="Y180" i="2"/>
  <c r="W177" i="2"/>
  <c r="X176" i="2"/>
  <c r="Y176" i="2"/>
  <c r="W173" i="2"/>
  <c r="X172" i="2"/>
  <c r="Y172" i="2"/>
  <c r="W169" i="2"/>
  <c r="V166" i="2"/>
  <c r="X152" i="2"/>
  <c r="Y152" i="2"/>
  <c r="W193" i="2"/>
  <c r="Z191" i="2"/>
  <c r="Z188" i="2"/>
  <c r="W188" i="2"/>
  <c r="Y183" i="2"/>
  <c r="Z183" i="2"/>
  <c r="Y179" i="2"/>
  <c r="Z179" i="2"/>
  <c r="Y175" i="2"/>
  <c r="Z175" i="2"/>
  <c r="Y171" i="2"/>
  <c r="Z171" i="2"/>
  <c r="Y167" i="2"/>
  <c r="Z167" i="2"/>
  <c r="Y196" i="2"/>
  <c r="V196" i="2"/>
  <c r="Z194" i="2"/>
  <c r="W194" i="2"/>
  <c r="Y188" i="2"/>
  <c r="V188" i="2"/>
  <c r="Z186" i="2"/>
  <c r="W186" i="2"/>
  <c r="Z184" i="2"/>
  <c r="W184" i="2"/>
  <c r="Z182" i="2"/>
  <c r="W182" i="2"/>
  <c r="Z180" i="2"/>
  <c r="W180" i="2"/>
  <c r="Z178" i="2"/>
  <c r="W178" i="2"/>
  <c r="Z176" i="2"/>
  <c r="W176" i="2"/>
  <c r="Z174" i="2"/>
  <c r="W174" i="2"/>
  <c r="Z172" i="2"/>
  <c r="W172" i="2"/>
  <c r="Z170" i="2"/>
  <c r="W170" i="2"/>
  <c r="Z168" i="2"/>
  <c r="W168" i="2"/>
  <c r="Z166" i="2"/>
  <c r="W166" i="2"/>
  <c r="Z156" i="2"/>
  <c r="W156" i="2"/>
  <c r="Z152" i="2"/>
  <c r="W152" i="2"/>
  <c r="Z148" i="2"/>
  <c r="W148" i="2"/>
  <c r="W145" i="2"/>
  <c r="Z142" i="2"/>
  <c r="W142" i="2"/>
  <c r="X141" i="2"/>
  <c r="U141" i="2"/>
  <c r="W195" i="2"/>
  <c r="Y194" i="2"/>
  <c r="V194" i="2"/>
  <c r="X193" i="2"/>
  <c r="U193" i="2"/>
  <c r="Z192" i="2"/>
  <c r="W192" i="2"/>
  <c r="W187" i="2"/>
  <c r="Y186" i="2"/>
  <c r="V186" i="2"/>
  <c r="W157" i="2"/>
  <c r="W153" i="2"/>
  <c r="W149" i="2"/>
  <c r="X147" i="2"/>
  <c r="U147" i="2"/>
  <c r="Y145" i="2"/>
  <c r="W143" i="2"/>
  <c r="X185" i="2"/>
  <c r="U185" i="2"/>
  <c r="X183" i="2"/>
  <c r="U183" i="2"/>
  <c r="X181" i="2"/>
  <c r="U181" i="2"/>
  <c r="X179" i="2"/>
  <c r="U179" i="2"/>
  <c r="X177" i="2"/>
  <c r="U177" i="2"/>
  <c r="X175" i="2"/>
  <c r="U175" i="2"/>
  <c r="X173" i="2"/>
  <c r="U173" i="2"/>
  <c r="X171" i="2"/>
  <c r="U171" i="2"/>
  <c r="X169" i="2"/>
  <c r="U169" i="2"/>
  <c r="X167" i="2"/>
  <c r="U167" i="2"/>
  <c r="U156" i="2"/>
  <c r="W154" i="2"/>
  <c r="U152" i="2"/>
  <c r="U148" i="2"/>
  <c r="X145" i="2"/>
  <c r="U145" i="2"/>
  <c r="Y143" i="2"/>
  <c r="U142" i="2"/>
  <c r="W141" i="2"/>
  <c r="Y196" i="11"/>
  <c r="W196" i="11"/>
  <c r="Z196" i="11"/>
  <c r="M41" i="17"/>
  <c r="M40" i="17"/>
  <c r="M39" i="17"/>
  <c r="M38" i="17"/>
  <c r="M37" i="17"/>
  <c r="M36" i="17"/>
  <c r="M35" i="17"/>
  <c r="M34" i="17"/>
  <c r="M33" i="17"/>
  <c r="M32" i="17"/>
  <c r="M31" i="17"/>
  <c r="M30" i="17"/>
  <c r="M29" i="17"/>
  <c r="M28" i="17"/>
  <c r="M27" i="17"/>
  <c r="M26" i="17"/>
  <c r="CJ203" i="2"/>
  <c r="BR203" i="2"/>
  <c r="CJ203" i="11"/>
  <c r="BR203" i="11"/>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51" i="11"/>
  <c r="D52" i="11"/>
  <c r="D53" i="11"/>
  <c r="D54" i="11"/>
  <c r="D55" i="11"/>
  <c r="D56" i="11"/>
  <c r="D57" i="11"/>
  <c r="D58" i="11"/>
  <c r="D59" i="11"/>
  <c r="D60" i="11"/>
  <c r="D61" i="11"/>
  <c r="D62" i="11"/>
  <c r="D63" i="11"/>
  <c r="D64" i="11"/>
  <c r="D65" i="11"/>
  <c r="D66" i="11"/>
  <c r="D67" i="11"/>
  <c r="D68" i="11"/>
  <c r="D69" i="11"/>
  <c r="D70" i="11"/>
  <c r="D71" i="11"/>
  <c r="D72" i="11"/>
  <c r="D73" i="11"/>
  <c r="D74" i="11"/>
  <c r="D75" i="11"/>
  <c r="D76" i="11"/>
  <c r="D77" i="11"/>
  <c r="D78" i="11"/>
  <c r="D79" i="11"/>
  <c r="D80" i="11"/>
  <c r="D81" i="11"/>
  <c r="D82" i="11"/>
  <c r="D83" i="11"/>
  <c r="D84" i="11"/>
  <c r="D85" i="11"/>
  <c r="D86" i="11"/>
  <c r="D87" i="11"/>
  <c r="D88" i="11"/>
  <c r="D89" i="11"/>
  <c r="D90" i="11"/>
  <c r="D91" i="11"/>
  <c r="D92" i="11"/>
  <c r="D93" i="11"/>
  <c r="D94" i="11"/>
  <c r="D95" i="11"/>
  <c r="D96" i="11"/>
  <c r="D97" i="11"/>
  <c r="D98" i="11"/>
  <c r="D99" i="11"/>
  <c r="D100" i="11"/>
  <c r="D101" i="11"/>
  <c r="D102" i="11"/>
  <c r="D103" i="11"/>
  <c r="D104" i="11"/>
  <c r="D105" i="11"/>
  <c r="D106" i="11"/>
  <c r="D107" i="11"/>
  <c r="D108" i="11"/>
  <c r="D109" i="11"/>
  <c r="D110" i="11"/>
  <c r="D111" i="11"/>
  <c r="D112" i="11"/>
  <c r="D113" i="11"/>
  <c r="D114" i="11"/>
  <c r="D115" i="11"/>
  <c r="D116" i="11"/>
  <c r="D117" i="11"/>
  <c r="D118" i="11"/>
  <c r="D119" i="11"/>
  <c r="D120" i="11"/>
  <c r="D121" i="11"/>
  <c r="D122" i="11"/>
  <c r="D123" i="11"/>
  <c r="D124" i="11"/>
  <c r="D125" i="11"/>
  <c r="D131" i="11"/>
  <c r="D132" i="11"/>
  <c r="D133" i="11"/>
  <c r="D134" i="11"/>
  <c r="D135" i="11"/>
  <c r="D136" i="11"/>
  <c r="D137" i="11"/>
  <c r="D138" i="11"/>
  <c r="D139" i="11"/>
  <c r="D140" i="11"/>
  <c r="D141" i="11"/>
  <c r="D142" i="11"/>
  <c r="D143" i="11"/>
  <c r="D144" i="11"/>
  <c r="D145" i="11"/>
  <c r="D146" i="11"/>
  <c r="D147" i="11"/>
  <c r="D148" i="11"/>
  <c r="D149" i="11"/>
  <c r="D150" i="11"/>
  <c r="D151" i="11"/>
  <c r="D152" i="11"/>
  <c r="D153" i="11"/>
  <c r="D154" i="11"/>
  <c r="D155" i="11"/>
  <c r="D156" i="11"/>
  <c r="D157" i="11"/>
  <c r="D158" i="11"/>
  <c r="D159" i="11"/>
  <c r="D160" i="11"/>
  <c r="D161" i="11"/>
  <c r="D162" i="11"/>
  <c r="D163" i="11"/>
  <c r="D164" i="11"/>
  <c r="D165" i="11"/>
  <c r="D166" i="11"/>
  <c r="D167" i="11"/>
  <c r="D168" i="11"/>
  <c r="D169" i="11"/>
  <c r="D170" i="11"/>
  <c r="D171" i="11"/>
  <c r="D172" i="11"/>
  <c r="D173" i="11"/>
  <c r="D174" i="11"/>
  <c r="D175" i="11"/>
  <c r="D176" i="11"/>
  <c r="D177" i="11"/>
  <c r="D178" i="11"/>
  <c r="D179" i="11"/>
  <c r="D180" i="11"/>
  <c r="D181" i="11"/>
  <c r="D182" i="11"/>
  <c r="D183" i="11"/>
  <c r="D184" i="11"/>
  <c r="D185" i="11"/>
  <c r="D186" i="11"/>
  <c r="D187" i="11"/>
  <c r="D188" i="11"/>
  <c r="D189" i="11"/>
  <c r="D190" i="11"/>
  <c r="D191" i="11"/>
  <c r="D192" i="11"/>
  <c r="D193" i="11"/>
  <c r="D194" i="11"/>
  <c r="D195" i="11"/>
  <c r="D196" i="11"/>
  <c r="D197" i="11"/>
  <c r="D6" i="11"/>
  <c r="BS203" i="2"/>
  <c r="BT203" i="2" s="1"/>
  <c r="BU203" i="2" s="1"/>
  <c r="BV203" i="2" s="1"/>
  <c r="BW203" i="2" s="1"/>
  <c r="BX203" i="2" s="1"/>
  <c r="BY203" i="2" s="1"/>
  <c r="BZ203" i="2" s="1"/>
  <c r="CA203" i="2" s="1"/>
  <c r="CB203" i="2" s="1"/>
  <c r="CC203" i="2" s="1"/>
  <c r="CD203" i="2" s="1"/>
  <c r="CE203" i="2" s="1"/>
  <c r="CF203" i="2" s="1"/>
  <c r="CG203" i="2" s="1"/>
  <c r="D6" i="2"/>
  <c r="M135" i="11" l="1"/>
  <c r="AH135" i="11" s="1"/>
  <c r="N135" i="11"/>
  <c r="O135" i="11"/>
  <c r="P135" i="11"/>
  <c r="Q135" i="11"/>
  <c r="AL135" i="11" s="1"/>
  <c r="R135" i="11"/>
  <c r="S135" i="11"/>
  <c r="T135" i="11"/>
  <c r="Y135" i="11" l="1"/>
  <c r="V135" i="11"/>
  <c r="X135" i="11"/>
  <c r="U135" i="11"/>
  <c r="Z135" i="11"/>
  <c r="W135" i="11"/>
  <c r="M131" i="2" l="1"/>
  <c r="AH131" i="2" s="1"/>
  <c r="N131" i="2"/>
  <c r="O131" i="2"/>
  <c r="P131" i="2"/>
  <c r="Q131" i="2"/>
  <c r="AL131" i="2" s="1"/>
  <c r="R131" i="2"/>
  <c r="S131" i="2"/>
  <c r="T131" i="2"/>
  <c r="M132" i="2"/>
  <c r="AH132" i="2" s="1"/>
  <c r="N132" i="2"/>
  <c r="O132" i="2"/>
  <c r="P132" i="2"/>
  <c r="Q132" i="2"/>
  <c r="AL132" i="2" s="1"/>
  <c r="R132" i="2"/>
  <c r="S132" i="2"/>
  <c r="T132" i="2"/>
  <c r="M133" i="2"/>
  <c r="AH133" i="2" s="1"/>
  <c r="N133" i="2"/>
  <c r="O133" i="2"/>
  <c r="P133" i="2"/>
  <c r="Q133" i="2"/>
  <c r="AL133" i="2" s="1"/>
  <c r="R133" i="2"/>
  <c r="S133" i="2"/>
  <c r="T133" i="2"/>
  <c r="M134" i="2"/>
  <c r="AH134" i="2" s="1"/>
  <c r="N134" i="2"/>
  <c r="O134" i="2"/>
  <c r="P134" i="2"/>
  <c r="Q134" i="2"/>
  <c r="AL134" i="2" s="1"/>
  <c r="R134" i="2"/>
  <c r="S134" i="2"/>
  <c r="T134" i="2"/>
  <c r="Y132" i="2" l="1"/>
  <c r="V131" i="2"/>
  <c r="Z134" i="2"/>
  <c r="Z133" i="2"/>
  <c r="W133" i="2"/>
  <c r="Y134" i="2"/>
  <c r="V134" i="2"/>
  <c r="Y133" i="2"/>
  <c r="X134" i="2"/>
  <c r="U134" i="2"/>
  <c r="U133" i="2"/>
  <c r="W134" i="2"/>
  <c r="V133" i="2"/>
  <c r="Z132" i="2"/>
  <c r="W132" i="2"/>
  <c r="X132" i="2"/>
  <c r="U132" i="2"/>
  <c r="V132" i="2"/>
  <c r="Z131" i="2"/>
  <c r="U131" i="2"/>
  <c r="W131" i="2"/>
  <c r="X133" i="2"/>
  <c r="Y131" i="2"/>
  <c r="X131" i="2"/>
  <c r="T2" i="14" l="1"/>
  <c r="D192" i="17" l="1"/>
  <c r="A192" i="17" s="1"/>
  <c r="D193" i="17"/>
  <c r="A193" i="17" s="1"/>
  <c r="D182" i="17"/>
  <c r="C182" i="17" s="1"/>
  <c r="D183" i="17"/>
  <c r="C183" i="17" s="1"/>
  <c r="D184" i="17"/>
  <c r="C184" i="17" s="1"/>
  <c r="D185" i="17"/>
  <c r="A185" i="17" s="1"/>
  <c r="D186" i="17"/>
  <c r="C186" i="17" s="1"/>
  <c r="D187" i="17"/>
  <c r="C187" i="17" s="1"/>
  <c r="D188" i="17"/>
  <c r="C188" i="17" s="1"/>
  <c r="D189" i="17"/>
  <c r="A189" i="17" s="1"/>
  <c r="D190" i="17"/>
  <c r="C190" i="17" s="1"/>
  <c r="D191" i="17"/>
  <c r="A191" i="17" s="1"/>
  <c r="V182" i="14"/>
  <c r="W182" i="14"/>
  <c r="V183" i="14"/>
  <c r="W183" i="14"/>
  <c r="V184" i="14"/>
  <c r="W184" i="14"/>
  <c r="V185" i="14"/>
  <c r="W185" i="14"/>
  <c r="V186" i="14"/>
  <c r="W186" i="14"/>
  <c r="V187" i="14"/>
  <c r="W187" i="14"/>
  <c r="V188" i="14"/>
  <c r="W188" i="14"/>
  <c r="V189" i="14"/>
  <c r="W189" i="14"/>
  <c r="V190" i="14"/>
  <c r="W190" i="14"/>
  <c r="V191" i="14"/>
  <c r="W191" i="14"/>
  <c r="V192" i="14"/>
  <c r="W192" i="14"/>
  <c r="V193" i="14"/>
  <c r="W193" i="14"/>
  <c r="C182" i="14"/>
  <c r="A182" i="14" s="1"/>
  <c r="C183" i="14"/>
  <c r="A183" i="14" s="1"/>
  <c r="C184" i="14"/>
  <c r="A184" i="14" s="1"/>
  <c r="C185" i="14"/>
  <c r="A185" i="14" s="1"/>
  <c r="C186" i="14"/>
  <c r="A186" i="14" s="1"/>
  <c r="C187" i="14"/>
  <c r="A187" i="14" s="1"/>
  <c r="C188" i="14"/>
  <c r="A188" i="14" s="1"/>
  <c r="C189" i="14"/>
  <c r="A189" i="14" s="1"/>
  <c r="C190" i="14"/>
  <c r="A190" i="14" s="1"/>
  <c r="C191" i="14"/>
  <c r="A191" i="14" s="1"/>
  <c r="C192" i="14"/>
  <c r="A192" i="14" s="1"/>
  <c r="C193" i="14"/>
  <c r="A193" i="14" s="1"/>
  <c r="A186" i="17" l="1"/>
  <c r="C193" i="17"/>
  <c r="C185" i="17"/>
  <c r="C189" i="17"/>
  <c r="A190" i="17"/>
  <c r="A182" i="17"/>
  <c r="A188" i="17"/>
  <c r="A184" i="17"/>
  <c r="C191" i="17"/>
  <c r="A187" i="17"/>
  <c r="A183" i="17"/>
  <c r="C192" i="17"/>
  <c r="B186" i="11" l="1"/>
  <c r="B187" i="11"/>
  <c r="B188" i="11"/>
  <c r="B189" i="11"/>
  <c r="B190" i="11"/>
  <c r="B191" i="11"/>
  <c r="B192" i="11"/>
  <c r="B193" i="11"/>
  <c r="B194" i="11"/>
  <c r="B195" i="11"/>
  <c r="B196" i="11"/>
  <c r="B197" i="11"/>
  <c r="B186" i="2"/>
  <c r="B187" i="2"/>
  <c r="B188" i="2"/>
  <c r="B189" i="2"/>
  <c r="B190" i="2"/>
  <c r="B191" i="2"/>
  <c r="B192" i="2"/>
  <c r="B193" i="2"/>
  <c r="B194" i="2"/>
  <c r="B195" i="2"/>
  <c r="B196" i="2"/>
  <c r="B197" i="2"/>
  <c r="E193" i="17" l="1"/>
  <c r="D193" i="14"/>
  <c r="E190" i="17"/>
  <c r="D190" i="14"/>
  <c r="E186" i="17"/>
  <c r="D186" i="14"/>
  <c r="E182" i="17"/>
  <c r="D182" i="14"/>
  <c r="E192" i="17"/>
  <c r="D192" i="14"/>
  <c r="E188" i="17"/>
  <c r="D188" i="14"/>
  <c r="E184" i="17"/>
  <c r="D184" i="14"/>
  <c r="E191" i="17"/>
  <c r="D191" i="14"/>
  <c r="D189" i="14"/>
  <c r="E189" i="17"/>
  <c r="E187" i="17"/>
  <c r="D187" i="14"/>
  <c r="D185" i="14"/>
  <c r="E185" i="17"/>
  <c r="E183" i="17"/>
  <c r="D183" i="14"/>
  <c r="B191" i="14"/>
  <c r="B191" i="17"/>
  <c r="B187" i="14"/>
  <c r="B187" i="17"/>
  <c r="B183" i="14"/>
  <c r="B183" i="17"/>
  <c r="B193" i="17"/>
  <c r="B193" i="14"/>
  <c r="B189" i="17"/>
  <c r="B189" i="14"/>
  <c r="B185" i="17"/>
  <c r="B185" i="14"/>
  <c r="B190" i="17"/>
  <c r="B190" i="14"/>
  <c r="B186" i="17"/>
  <c r="B186" i="14"/>
  <c r="B182" i="17"/>
  <c r="B182" i="14"/>
  <c r="B192" i="17"/>
  <c r="B192" i="14"/>
  <c r="B188" i="14"/>
  <c r="B188" i="17"/>
  <c r="B184" i="17"/>
  <c r="B184" i="14"/>
  <c r="AH125" i="11" l="1"/>
  <c r="AI125" i="11"/>
  <c r="AJ125" i="11"/>
  <c r="AK125" i="11"/>
  <c r="AL125" i="11"/>
  <c r="AM125" i="11"/>
  <c r="AN125" i="11"/>
  <c r="AO125" i="11"/>
  <c r="AP125" i="11"/>
  <c r="AQ125" i="11"/>
  <c r="AR125" i="11"/>
  <c r="AS125" i="11"/>
  <c r="AT125" i="11"/>
  <c r="AU125" i="11"/>
  <c r="AV125" i="11"/>
  <c r="AW125" i="11"/>
  <c r="AH125" i="2"/>
  <c r="AI125" i="2"/>
  <c r="AJ125" i="2"/>
  <c r="AK125" i="2"/>
  <c r="AL125" i="2"/>
  <c r="AM125" i="2"/>
  <c r="AN125" i="2"/>
  <c r="AO125" i="2"/>
  <c r="AP125" i="2"/>
  <c r="AQ125" i="2"/>
  <c r="AR125" i="2"/>
  <c r="AS125" i="2"/>
  <c r="AT125" i="2"/>
  <c r="AU125" i="2"/>
  <c r="AV125" i="2"/>
  <c r="AW125" i="2"/>
  <c r="AH124" i="11" l="1"/>
  <c r="AI124" i="11"/>
  <c r="AJ124" i="11"/>
  <c r="AK124" i="11"/>
  <c r="AL124" i="11"/>
  <c r="AM124" i="11"/>
  <c r="AN124" i="11"/>
  <c r="AO124" i="11"/>
  <c r="AP124" i="11"/>
  <c r="AQ124" i="11"/>
  <c r="AR124" i="11"/>
  <c r="AS124" i="11"/>
  <c r="AT124" i="11"/>
  <c r="AU124" i="11"/>
  <c r="AV124" i="11"/>
  <c r="AW124" i="11"/>
  <c r="AH124" i="2"/>
  <c r="AI124" i="2"/>
  <c r="AJ124" i="2"/>
  <c r="AK124" i="2"/>
  <c r="AL124" i="2"/>
  <c r="AM124" i="2"/>
  <c r="AN124" i="2"/>
  <c r="AO124" i="2"/>
  <c r="AP124" i="2"/>
  <c r="AQ124" i="2"/>
  <c r="AR124" i="2"/>
  <c r="AS124" i="2"/>
  <c r="AT124" i="2"/>
  <c r="AU124" i="2"/>
  <c r="AV124" i="2"/>
  <c r="AW124" i="2"/>
  <c r="AH123" i="11" l="1"/>
  <c r="AI123" i="11"/>
  <c r="AJ123" i="11"/>
  <c r="AK123" i="11"/>
  <c r="AL123" i="11"/>
  <c r="AM123" i="11"/>
  <c r="AN123" i="11"/>
  <c r="AO123" i="11"/>
  <c r="AP123" i="11"/>
  <c r="AQ123" i="11"/>
  <c r="AR123" i="11"/>
  <c r="AS123" i="11"/>
  <c r="AT123" i="11"/>
  <c r="AU123" i="11"/>
  <c r="AV123" i="11"/>
  <c r="AW123" i="11"/>
  <c r="AH123" i="2"/>
  <c r="AI123" i="2"/>
  <c r="AJ123" i="2"/>
  <c r="AK123" i="2"/>
  <c r="AL123" i="2"/>
  <c r="AM123" i="2"/>
  <c r="AN123" i="2"/>
  <c r="AO123" i="2"/>
  <c r="AP123" i="2"/>
  <c r="AQ123" i="2"/>
  <c r="AR123" i="2"/>
  <c r="AS123" i="2"/>
  <c r="AT123" i="2"/>
  <c r="AU123" i="2"/>
  <c r="AV123" i="2"/>
  <c r="AW123" i="2"/>
  <c r="AH122" i="11" l="1"/>
  <c r="AI122" i="11"/>
  <c r="AJ122" i="11"/>
  <c r="AK122" i="11"/>
  <c r="AL122" i="11"/>
  <c r="AM122" i="11"/>
  <c r="AN122" i="11"/>
  <c r="AO122" i="11"/>
  <c r="AP122" i="11"/>
  <c r="AQ122" i="11"/>
  <c r="AR122" i="11"/>
  <c r="AS122" i="11"/>
  <c r="AT122" i="11"/>
  <c r="AU122" i="11"/>
  <c r="AV122" i="11"/>
  <c r="AW122" i="11"/>
  <c r="AH122" i="2"/>
  <c r="AI122" i="2"/>
  <c r="AJ122" i="2"/>
  <c r="AK122" i="2"/>
  <c r="AL122" i="2"/>
  <c r="AM122" i="2"/>
  <c r="AN122" i="2"/>
  <c r="AO122" i="2"/>
  <c r="AP122" i="2"/>
  <c r="AQ122" i="2"/>
  <c r="AR122" i="2"/>
  <c r="AS122" i="2"/>
  <c r="AT122" i="2"/>
  <c r="AU122" i="2"/>
  <c r="AV122" i="2"/>
  <c r="AW122" i="2"/>
  <c r="AH121" i="11" l="1"/>
  <c r="AI121" i="11"/>
  <c r="AJ121" i="11"/>
  <c r="AK121" i="11"/>
  <c r="AL121" i="11"/>
  <c r="AM121" i="11"/>
  <c r="AN121" i="11"/>
  <c r="AO121" i="11"/>
  <c r="AP121" i="11"/>
  <c r="AQ121" i="11"/>
  <c r="AR121" i="11"/>
  <c r="AS121" i="11"/>
  <c r="AT121" i="11"/>
  <c r="AU121" i="11"/>
  <c r="AV121" i="11"/>
  <c r="AW121" i="11"/>
  <c r="AH121" i="2"/>
  <c r="AI121" i="2"/>
  <c r="AJ121" i="2"/>
  <c r="AK121" i="2"/>
  <c r="AL121" i="2"/>
  <c r="AM121" i="2"/>
  <c r="AN121" i="2"/>
  <c r="AO121" i="2"/>
  <c r="AP121" i="2"/>
  <c r="AQ121" i="2"/>
  <c r="AR121" i="2"/>
  <c r="AS121" i="2"/>
  <c r="AT121" i="2"/>
  <c r="AU121" i="2"/>
  <c r="AV121" i="2"/>
  <c r="AW121" i="2"/>
  <c r="AH120" i="11" l="1"/>
  <c r="AI120" i="11"/>
  <c r="AJ120" i="11"/>
  <c r="AK120" i="11"/>
  <c r="AL120" i="11"/>
  <c r="AM120" i="11"/>
  <c r="AN120" i="11"/>
  <c r="AO120" i="11"/>
  <c r="AP120" i="11"/>
  <c r="AQ120" i="11"/>
  <c r="AR120" i="11"/>
  <c r="AS120" i="11"/>
  <c r="AT120" i="11"/>
  <c r="AU120" i="11"/>
  <c r="AV120" i="11"/>
  <c r="AW120" i="11"/>
  <c r="AH120" i="2"/>
  <c r="AI120" i="2"/>
  <c r="AJ120" i="2"/>
  <c r="AK120" i="2"/>
  <c r="AL120" i="2"/>
  <c r="AM120" i="2"/>
  <c r="AN120" i="2"/>
  <c r="AO120" i="2"/>
  <c r="AP120" i="2"/>
  <c r="AQ120" i="2"/>
  <c r="AR120" i="2"/>
  <c r="AS120" i="2"/>
  <c r="AT120" i="2"/>
  <c r="AU120" i="2"/>
  <c r="AV120" i="2"/>
  <c r="AW120" i="2"/>
  <c r="AH119" i="11" l="1"/>
  <c r="AI119" i="11"/>
  <c r="AJ119" i="11"/>
  <c r="AK119" i="11"/>
  <c r="AL119" i="11"/>
  <c r="AM119" i="11"/>
  <c r="AN119" i="11"/>
  <c r="AO119" i="11"/>
  <c r="AP119" i="11"/>
  <c r="AQ119" i="11"/>
  <c r="AR119" i="11"/>
  <c r="AS119" i="11"/>
  <c r="AT119" i="11"/>
  <c r="AU119" i="11"/>
  <c r="AV119" i="11"/>
  <c r="AW119" i="11"/>
  <c r="AH119" i="2"/>
  <c r="AI119" i="2"/>
  <c r="AJ119" i="2"/>
  <c r="AK119" i="2"/>
  <c r="AL119" i="2"/>
  <c r="AM119" i="2"/>
  <c r="AN119" i="2"/>
  <c r="AO119" i="2"/>
  <c r="AP119" i="2"/>
  <c r="AQ119" i="2"/>
  <c r="AR119" i="2"/>
  <c r="AS119" i="2"/>
  <c r="AT119" i="2"/>
  <c r="AU119" i="2"/>
  <c r="AV119" i="2"/>
  <c r="AW119" i="2"/>
  <c r="AH118" i="11" l="1"/>
  <c r="AI118" i="11"/>
  <c r="AJ118" i="11"/>
  <c r="AK118" i="11"/>
  <c r="AL118" i="11"/>
  <c r="AM118" i="11"/>
  <c r="AN118" i="11"/>
  <c r="AO118" i="11"/>
  <c r="AP118" i="11"/>
  <c r="AQ118" i="11"/>
  <c r="AR118" i="11"/>
  <c r="AS118" i="11"/>
  <c r="AT118" i="11"/>
  <c r="AU118" i="11"/>
  <c r="AV118" i="11"/>
  <c r="AW118" i="11"/>
  <c r="AH118" i="2"/>
  <c r="AI118" i="2"/>
  <c r="AJ118" i="2"/>
  <c r="AK118" i="2"/>
  <c r="AL118" i="2"/>
  <c r="AM118" i="2"/>
  <c r="AN118" i="2"/>
  <c r="AO118" i="2"/>
  <c r="AP118" i="2"/>
  <c r="AQ118" i="2"/>
  <c r="AR118" i="2"/>
  <c r="AS118" i="2"/>
  <c r="AT118" i="2"/>
  <c r="AU118" i="2"/>
  <c r="AV118" i="2"/>
  <c r="AW118" i="2"/>
  <c r="AH117" i="11" l="1"/>
  <c r="AI117" i="11"/>
  <c r="AJ117" i="11"/>
  <c r="AK117" i="11"/>
  <c r="AL117" i="11"/>
  <c r="AM117" i="11"/>
  <c r="AN117" i="11"/>
  <c r="AO117" i="11"/>
  <c r="AP117" i="11"/>
  <c r="AQ117" i="11"/>
  <c r="AR117" i="11"/>
  <c r="AS117" i="11"/>
  <c r="AT117" i="11"/>
  <c r="AU117" i="11"/>
  <c r="AV117" i="11"/>
  <c r="AW117" i="11"/>
  <c r="AH117" i="2"/>
  <c r="AI117" i="2"/>
  <c r="AJ117" i="2"/>
  <c r="AK117" i="2"/>
  <c r="AL117" i="2"/>
  <c r="AM117" i="2"/>
  <c r="AN117" i="2"/>
  <c r="AO117" i="2"/>
  <c r="AP117" i="2"/>
  <c r="AQ117" i="2"/>
  <c r="AR117" i="2"/>
  <c r="AS117" i="2"/>
  <c r="AT117" i="2"/>
  <c r="AU117" i="2"/>
  <c r="AV117" i="2"/>
  <c r="AW117" i="2"/>
  <c r="AH116" i="11" l="1"/>
  <c r="AI116" i="11"/>
  <c r="AJ116" i="11"/>
  <c r="AK116" i="11"/>
  <c r="AL116" i="11"/>
  <c r="AM116" i="11"/>
  <c r="AN116" i="11"/>
  <c r="AO116" i="11"/>
  <c r="AP116" i="11"/>
  <c r="AQ116" i="11"/>
  <c r="AR116" i="11"/>
  <c r="AS116" i="11"/>
  <c r="AT116" i="11"/>
  <c r="AU116" i="11"/>
  <c r="AV116" i="11"/>
  <c r="AW116" i="11"/>
  <c r="AH116" i="2"/>
  <c r="AI116" i="2"/>
  <c r="AJ116" i="2"/>
  <c r="AK116" i="2"/>
  <c r="AL116" i="2"/>
  <c r="AM116" i="2"/>
  <c r="AN116" i="2"/>
  <c r="AO116" i="2"/>
  <c r="AP116" i="2"/>
  <c r="AQ116" i="2"/>
  <c r="AR116" i="2"/>
  <c r="AS116" i="2"/>
  <c r="AT116" i="2"/>
  <c r="AU116" i="2"/>
  <c r="AV116" i="2"/>
  <c r="AW116" i="2"/>
  <c r="AH115" i="11" l="1"/>
  <c r="AI115" i="11"/>
  <c r="AJ115" i="11"/>
  <c r="AK115" i="11"/>
  <c r="AL115" i="11"/>
  <c r="AM115" i="11"/>
  <c r="AN115" i="11"/>
  <c r="AO115" i="11"/>
  <c r="AP115" i="11"/>
  <c r="AQ115" i="11"/>
  <c r="AR115" i="11"/>
  <c r="AS115" i="11"/>
  <c r="AT115" i="11"/>
  <c r="AU115" i="11"/>
  <c r="AV115" i="11"/>
  <c r="AW115" i="11"/>
  <c r="AH115" i="2"/>
  <c r="AI115" i="2"/>
  <c r="AJ115" i="2"/>
  <c r="AK115" i="2"/>
  <c r="AL115" i="2"/>
  <c r="AM115" i="2"/>
  <c r="AN115" i="2"/>
  <c r="AO115" i="2"/>
  <c r="AP115" i="2"/>
  <c r="AQ115" i="2"/>
  <c r="AR115" i="2"/>
  <c r="AS115" i="2"/>
  <c r="AT115" i="2"/>
  <c r="AU115" i="2"/>
  <c r="AV115" i="2"/>
  <c r="AW115" i="2"/>
  <c r="AH114" i="11" l="1"/>
  <c r="AI114" i="11"/>
  <c r="AJ114" i="11"/>
  <c r="AK114" i="11"/>
  <c r="AL114" i="11"/>
  <c r="AM114" i="11"/>
  <c r="AN114" i="11"/>
  <c r="AO114" i="11"/>
  <c r="AP114" i="11"/>
  <c r="AQ114" i="11"/>
  <c r="AR114" i="11"/>
  <c r="AS114" i="11"/>
  <c r="AT114" i="11"/>
  <c r="AU114" i="11"/>
  <c r="AV114" i="11"/>
  <c r="AW114" i="11"/>
  <c r="AH114" i="2"/>
  <c r="AI114" i="2"/>
  <c r="AJ114" i="2"/>
  <c r="AK114" i="2"/>
  <c r="AL114" i="2"/>
  <c r="AM114" i="2"/>
  <c r="AN114" i="2"/>
  <c r="AO114" i="2"/>
  <c r="AP114" i="2"/>
  <c r="AQ114" i="2"/>
  <c r="AR114" i="2"/>
  <c r="AS114" i="2"/>
  <c r="AT114" i="2"/>
  <c r="AU114" i="2"/>
  <c r="AV114" i="2"/>
  <c r="AW114" i="2"/>
  <c r="BX2" i="8" l="1"/>
  <c r="BX9" i="8" s="1"/>
  <c r="BY2" i="8"/>
  <c r="BY5" i="8" s="1"/>
  <c r="BZ2" i="8"/>
  <c r="BZ3" i="8" s="1"/>
  <c r="CA2" i="8"/>
  <c r="CA4" i="8" s="1"/>
  <c r="CB2" i="8"/>
  <c r="CB3" i="8" s="1"/>
  <c r="CC2" i="8"/>
  <c r="CC4" i="8" s="1"/>
  <c r="CD2" i="8"/>
  <c r="CD3" i="8" s="1"/>
  <c r="CE2" i="8"/>
  <c r="CE3" i="8" s="1"/>
  <c r="CF2" i="8"/>
  <c r="CF4" i="8" s="1"/>
  <c r="CG2" i="8"/>
  <c r="CG5" i="8" s="1"/>
  <c r="CH2" i="8"/>
  <c r="CH4" i="8" s="1"/>
  <c r="CI2" i="8"/>
  <c r="CI3" i="8" s="1"/>
  <c r="BX3" i="8" l="1"/>
  <c r="BX10" i="8"/>
  <c r="CB6" i="8"/>
  <c r="BY3" i="8"/>
  <c r="CG8" i="8"/>
  <c r="CG3" i="8"/>
  <c r="CF10" i="8"/>
  <c r="CB4" i="8"/>
  <c r="CF8" i="8"/>
  <c r="BZ8" i="8"/>
  <c r="CB9" i="8"/>
  <c r="BX7" i="8"/>
  <c r="CF5" i="8"/>
  <c r="CF3" i="8"/>
  <c r="CF7" i="8"/>
  <c r="BX5" i="8"/>
  <c r="BZ9" i="8"/>
  <c r="CH3" i="8"/>
  <c r="CC10" i="8"/>
  <c r="CG9" i="8"/>
  <c r="BY8" i="8"/>
  <c r="CC7" i="8"/>
  <c r="CG6" i="8"/>
  <c r="BY6" i="8"/>
  <c r="CC5" i="8"/>
  <c r="CG4" i="8"/>
  <c r="BY4" i="8"/>
  <c r="CB10" i="8"/>
  <c r="CF9" i="8"/>
  <c r="BY9" i="8"/>
  <c r="CC8" i="8"/>
  <c r="BX8" i="8"/>
  <c r="CB7" i="8"/>
  <c r="CF6" i="8"/>
  <c r="BX6" i="8"/>
  <c r="CB5" i="8"/>
  <c r="BX4" i="8"/>
  <c r="CC3" i="8"/>
  <c r="CG10" i="8"/>
  <c r="BY10" i="8"/>
  <c r="CC9" i="8"/>
  <c r="CB8" i="8"/>
  <c r="CG7" i="8"/>
  <c r="BY7" i="8"/>
  <c r="CC6" i="8"/>
  <c r="CH10" i="8"/>
  <c r="CD5" i="8"/>
  <c r="CD6" i="8"/>
  <c r="CD9" i="8"/>
  <c r="CH6" i="8"/>
  <c r="BZ4" i="8"/>
  <c r="CD10" i="8"/>
  <c r="CH7" i="8"/>
  <c r="BZ5" i="8"/>
  <c r="CH9" i="8"/>
  <c r="CD8" i="8"/>
  <c r="BZ7" i="8"/>
  <c r="CH5" i="8"/>
  <c r="CD4" i="8"/>
  <c r="BZ10" i="8"/>
  <c r="CH8" i="8"/>
  <c r="CD7" i="8"/>
  <c r="BZ6" i="8"/>
  <c r="CA3" i="8"/>
  <c r="CI10" i="8"/>
  <c r="CE10" i="8"/>
  <c r="CA10" i="8"/>
  <c r="CI9" i="8"/>
  <c r="CE9" i="8"/>
  <c r="CA9" i="8"/>
  <c r="CI8" i="8"/>
  <c r="CE8" i="8"/>
  <c r="CA8" i="8"/>
  <c r="CI7" i="8"/>
  <c r="CE7" i="8"/>
  <c r="CA7" i="8"/>
  <c r="CI6" i="8"/>
  <c r="CE6" i="8"/>
  <c r="CA6" i="8"/>
  <c r="CI5" i="8"/>
  <c r="CE5" i="8"/>
  <c r="CA5" i="8"/>
  <c r="CI4" i="8"/>
  <c r="CE4" i="8"/>
  <c r="H182" i="14" l="1"/>
  <c r="H183" i="14"/>
  <c r="H185" i="14"/>
  <c r="H187" i="14"/>
  <c r="H189" i="14"/>
  <c r="H191" i="14"/>
  <c r="H193" i="14"/>
  <c r="H184" i="14"/>
  <c r="H186" i="14"/>
  <c r="H188" i="14"/>
  <c r="H190" i="14"/>
  <c r="H192" i="14"/>
  <c r="D180" i="17"/>
  <c r="A180" i="17" s="1"/>
  <c r="D181" i="17"/>
  <c r="C181" i="17" s="1"/>
  <c r="D170" i="17"/>
  <c r="A170" i="17" s="1"/>
  <c r="D171" i="17"/>
  <c r="A171" i="17" s="1"/>
  <c r="D172" i="17"/>
  <c r="C172" i="17" s="1"/>
  <c r="D173" i="17"/>
  <c r="A173" i="17" s="1"/>
  <c r="D174" i="17"/>
  <c r="A174" i="17" s="1"/>
  <c r="D175" i="17"/>
  <c r="C175" i="17" s="1"/>
  <c r="D176" i="17"/>
  <c r="C176" i="17" s="1"/>
  <c r="D177" i="17"/>
  <c r="A177" i="17" s="1"/>
  <c r="D178" i="17"/>
  <c r="A178" i="17" s="1"/>
  <c r="D179" i="17"/>
  <c r="A179" i="17" s="1"/>
  <c r="V170" i="14"/>
  <c r="W170" i="14"/>
  <c r="V171" i="14"/>
  <c r="W171" i="14"/>
  <c r="V172" i="14"/>
  <c r="W172" i="14"/>
  <c r="V173" i="14"/>
  <c r="W173" i="14"/>
  <c r="V174" i="14"/>
  <c r="W174" i="14"/>
  <c r="V175" i="14"/>
  <c r="W175" i="14"/>
  <c r="V176" i="14"/>
  <c r="W176" i="14"/>
  <c r="V177" i="14"/>
  <c r="W177" i="14"/>
  <c r="V178" i="14"/>
  <c r="W178" i="14"/>
  <c r="V179" i="14"/>
  <c r="W179" i="14"/>
  <c r="V180" i="14"/>
  <c r="W180" i="14"/>
  <c r="V181" i="14"/>
  <c r="W181" i="14"/>
  <c r="C181" i="14"/>
  <c r="A181" i="14" s="1"/>
  <c r="C170" i="14"/>
  <c r="A170" i="14" s="1"/>
  <c r="C171" i="14"/>
  <c r="A171" i="14" s="1"/>
  <c r="C172" i="14"/>
  <c r="A172" i="14" s="1"/>
  <c r="C173" i="14"/>
  <c r="A173" i="14" s="1"/>
  <c r="C174" i="14"/>
  <c r="A174" i="14" s="1"/>
  <c r="C175" i="14"/>
  <c r="A175" i="14" s="1"/>
  <c r="C176" i="14"/>
  <c r="A176" i="14" s="1"/>
  <c r="C177" i="14"/>
  <c r="A177" i="14" s="1"/>
  <c r="C178" i="14"/>
  <c r="A178" i="14" s="1"/>
  <c r="C179" i="14"/>
  <c r="A179" i="14" s="1"/>
  <c r="C180" i="14"/>
  <c r="A180" i="14" s="1"/>
  <c r="B174" i="11"/>
  <c r="B175" i="11"/>
  <c r="B176" i="11"/>
  <c r="B177" i="11"/>
  <c r="B178" i="11"/>
  <c r="B179" i="11"/>
  <c r="B180" i="11"/>
  <c r="B181" i="11"/>
  <c r="B182" i="11"/>
  <c r="B183" i="11"/>
  <c r="B184" i="11"/>
  <c r="B185" i="11"/>
  <c r="B174" i="2"/>
  <c r="B170" i="17" s="1"/>
  <c r="B175" i="2"/>
  <c r="B171" i="17" s="1"/>
  <c r="B176" i="2"/>
  <c r="B172" i="14" s="1"/>
  <c r="B177" i="2"/>
  <c r="B173" i="14" s="1"/>
  <c r="B178" i="2"/>
  <c r="B174" i="14" s="1"/>
  <c r="B179" i="2"/>
  <c r="B175" i="17" s="1"/>
  <c r="B180" i="2"/>
  <c r="B176" i="14" s="1"/>
  <c r="B181" i="2"/>
  <c r="B177" i="17" s="1"/>
  <c r="B182" i="2"/>
  <c r="B178" i="17" s="1"/>
  <c r="B183" i="2"/>
  <c r="B179" i="17" s="1"/>
  <c r="B184" i="2"/>
  <c r="B180" i="17" s="1"/>
  <c r="B185" i="2"/>
  <c r="B181" i="17" s="1"/>
  <c r="A175" i="17" l="1"/>
  <c r="C171" i="17"/>
  <c r="C179" i="17"/>
  <c r="D176" i="14"/>
  <c r="E172" i="17"/>
  <c r="D178" i="14"/>
  <c r="D170" i="14"/>
  <c r="E176" i="17"/>
  <c r="D173" i="14"/>
  <c r="D179" i="14"/>
  <c r="D174" i="14"/>
  <c r="D171" i="14"/>
  <c r="E179" i="17"/>
  <c r="E178" i="17"/>
  <c r="C177" i="17"/>
  <c r="E175" i="17"/>
  <c r="E174" i="17"/>
  <c r="C173" i="17"/>
  <c r="E171" i="17"/>
  <c r="E170" i="17"/>
  <c r="A181" i="17"/>
  <c r="D180" i="14"/>
  <c r="D177" i="14"/>
  <c r="D172" i="14"/>
  <c r="D181" i="14"/>
  <c r="E180" i="17"/>
  <c r="D175" i="14"/>
  <c r="E177" i="17"/>
  <c r="E173" i="17"/>
  <c r="E181" i="17"/>
  <c r="B179" i="14"/>
  <c r="B171" i="14"/>
  <c r="B178" i="14"/>
  <c r="B170" i="14"/>
  <c r="B176" i="17"/>
  <c r="B174" i="17"/>
  <c r="B172" i="17"/>
  <c r="B177" i="14"/>
  <c r="B181" i="14"/>
  <c r="B175" i="14"/>
  <c r="B173" i="17"/>
  <c r="B180" i="14"/>
  <c r="C180" i="17"/>
  <c r="C178" i="17"/>
  <c r="A176" i="17"/>
  <c r="C174" i="17"/>
  <c r="A172" i="17"/>
  <c r="C170" i="17"/>
  <c r="AH113" i="11" l="1"/>
  <c r="AI113" i="11"/>
  <c r="AJ113" i="11"/>
  <c r="AK113" i="11"/>
  <c r="AL113" i="11"/>
  <c r="AM113" i="11"/>
  <c r="AN113" i="11"/>
  <c r="AO113" i="11"/>
  <c r="AP113" i="11"/>
  <c r="AQ113" i="11"/>
  <c r="AR113" i="11"/>
  <c r="AS113" i="11"/>
  <c r="AT113" i="11"/>
  <c r="AU113" i="11"/>
  <c r="AV113" i="11"/>
  <c r="AW113" i="11"/>
  <c r="AH113" i="2"/>
  <c r="AI113" i="2"/>
  <c r="AJ113" i="2"/>
  <c r="AK113" i="2"/>
  <c r="AL113" i="2"/>
  <c r="AM113" i="2"/>
  <c r="AN113" i="2"/>
  <c r="AO113" i="2"/>
  <c r="AP113" i="2"/>
  <c r="AQ113" i="2"/>
  <c r="AR113" i="2"/>
  <c r="AS113" i="2"/>
  <c r="AT113" i="2"/>
  <c r="AU113" i="2"/>
  <c r="AV113" i="2"/>
  <c r="AW113" i="2"/>
  <c r="AH112" i="11" l="1"/>
  <c r="AI112" i="11"/>
  <c r="AJ112" i="11"/>
  <c r="AK112" i="11"/>
  <c r="AL112" i="11"/>
  <c r="AM112" i="11"/>
  <c r="AN112" i="11"/>
  <c r="AO112" i="11"/>
  <c r="AP112" i="11"/>
  <c r="AQ112" i="11"/>
  <c r="AR112" i="11"/>
  <c r="AS112" i="11"/>
  <c r="AT112" i="11"/>
  <c r="AU112" i="11"/>
  <c r="AV112" i="11"/>
  <c r="AW112" i="11"/>
  <c r="AH112" i="2"/>
  <c r="AI112" i="2"/>
  <c r="AJ112" i="2"/>
  <c r="AK112" i="2"/>
  <c r="AL112" i="2"/>
  <c r="AM112" i="2"/>
  <c r="AN112" i="2"/>
  <c r="AO112" i="2"/>
  <c r="AP112" i="2"/>
  <c r="AQ112" i="2"/>
  <c r="AR112" i="2"/>
  <c r="AS112" i="2"/>
  <c r="AT112" i="2"/>
  <c r="AU112" i="2"/>
  <c r="AV112" i="2"/>
  <c r="AW112" i="2"/>
  <c r="AH111" i="11" l="1"/>
  <c r="AI111" i="11"/>
  <c r="AJ111" i="11"/>
  <c r="AK111" i="11"/>
  <c r="AL111" i="11"/>
  <c r="AM111" i="11"/>
  <c r="AN111" i="11"/>
  <c r="AO111" i="11"/>
  <c r="AP111" i="11"/>
  <c r="AQ111" i="11"/>
  <c r="AR111" i="11"/>
  <c r="AS111" i="11"/>
  <c r="AT111" i="11"/>
  <c r="AU111" i="11"/>
  <c r="AV111" i="11"/>
  <c r="AW111" i="11"/>
  <c r="AH111" i="2"/>
  <c r="AI111" i="2"/>
  <c r="AJ111" i="2"/>
  <c r="AK111" i="2"/>
  <c r="AL111" i="2"/>
  <c r="AM111" i="2"/>
  <c r="AN111" i="2"/>
  <c r="AO111" i="2"/>
  <c r="AP111" i="2"/>
  <c r="AQ111" i="2"/>
  <c r="AR111" i="2"/>
  <c r="AS111" i="2"/>
  <c r="AT111" i="2"/>
  <c r="AU111" i="2"/>
  <c r="AV111" i="2"/>
  <c r="AW111" i="2"/>
  <c r="AH110" i="11" l="1"/>
  <c r="AI110" i="11"/>
  <c r="AJ110" i="11"/>
  <c r="AK110" i="11"/>
  <c r="AL110" i="11"/>
  <c r="AM110" i="11"/>
  <c r="AN110" i="11"/>
  <c r="AO110" i="11"/>
  <c r="AP110" i="11"/>
  <c r="AQ110" i="11"/>
  <c r="AR110" i="11"/>
  <c r="AS110" i="11"/>
  <c r="AT110" i="11"/>
  <c r="AU110" i="11"/>
  <c r="AV110" i="11"/>
  <c r="AW110" i="11"/>
  <c r="AH110" i="2"/>
  <c r="AI110" i="2"/>
  <c r="AJ110" i="2"/>
  <c r="AK110" i="2"/>
  <c r="AL110" i="2"/>
  <c r="AM110" i="2"/>
  <c r="AN110" i="2"/>
  <c r="AO110" i="2"/>
  <c r="AP110" i="2"/>
  <c r="AQ110" i="2"/>
  <c r="AR110" i="2"/>
  <c r="AS110" i="2"/>
  <c r="AT110" i="2"/>
  <c r="AU110" i="2"/>
  <c r="AV110" i="2"/>
  <c r="AW110" i="2"/>
  <c r="AH109" i="11" l="1"/>
  <c r="AI109" i="11"/>
  <c r="AJ109" i="11"/>
  <c r="AK109" i="11"/>
  <c r="AL109" i="11"/>
  <c r="AM109" i="11"/>
  <c r="AN109" i="11"/>
  <c r="AO109" i="11"/>
  <c r="AP109" i="11"/>
  <c r="AQ109" i="11"/>
  <c r="AR109" i="11"/>
  <c r="AS109" i="11"/>
  <c r="AT109" i="11"/>
  <c r="AU109" i="11"/>
  <c r="AV109" i="11"/>
  <c r="AW109" i="11"/>
  <c r="AH109" i="2"/>
  <c r="AI109" i="2"/>
  <c r="AJ109" i="2"/>
  <c r="AK109" i="2"/>
  <c r="AL109" i="2"/>
  <c r="AM109" i="2"/>
  <c r="AN109" i="2"/>
  <c r="AO109" i="2"/>
  <c r="AP109" i="2"/>
  <c r="AQ109" i="2"/>
  <c r="AR109" i="2"/>
  <c r="AS109" i="2"/>
  <c r="AT109" i="2"/>
  <c r="AU109" i="2"/>
  <c r="AV109" i="2"/>
  <c r="AW109" i="2"/>
  <c r="AH108" i="11" l="1"/>
  <c r="AI108" i="11"/>
  <c r="AJ108" i="11"/>
  <c r="AK108" i="11"/>
  <c r="AL108" i="11"/>
  <c r="AM108" i="11"/>
  <c r="AN108" i="11"/>
  <c r="AO108" i="11"/>
  <c r="AP108" i="11"/>
  <c r="AQ108" i="11"/>
  <c r="AR108" i="11"/>
  <c r="AS108" i="11"/>
  <c r="AT108" i="11"/>
  <c r="AU108" i="11"/>
  <c r="AV108" i="11"/>
  <c r="AW108" i="11"/>
  <c r="AH108" i="2"/>
  <c r="AI108" i="2"/>
  <c r="AJ108" i="2"/>
  <c r="AK108" i="2"/>
  <c r="AL108" i="2"/>
  <c r="AM108" i="2"/>
  <c r="AN108" i="2"/>
  <c r="AO108" i="2"/>
  <c r="AP108" i="2"/>
  <c r="AQ108" i="2"/>
  <c r="AR108" i="2"/>
  <c r="AS108" i="2"/>
  <c r="AT108" i="2"/>
  <c r="AU108" i="2"/>
  <c r="AV108" i="2"/>
  <c r="AW108" i="2"/>
  <c r="AH107" i="11" l="1"/>
  <c r="AI107" i="11"/>
  <c r="AJ107" i="11"/>
  <c r="AK107" i="11"/>
  <c r="AL107" i="11"/>
  <c r="AM107" i="11"/>
  <c r="AN107" i="11"/>
  <c r="AO107" i="11"/>
  <c r="AP107" i="11"/>
  <c r="AQ107" i="11"/>
  <c r="AR107" i="11"/>
  <c r="AS107" i="11"/>
  <c r="AT107" i="11"/>
  <c r="AU107" i="11"/>
  <c r="AV107" i="11"/>
  <c r="AW107" i="11"/>
  <c r="AH107" i="2"/>
  <c r="AI107" i="2"/>
  <c r="AJ107" i="2"/>
  <c r="AK107" i="2"/>
  <c r="AL107" i="2"/>
  <c r="AM107" i="2"/>
  <c r="AN107" i="2"/>
  <c r="AO107" i="2"/>
  <c r="AP107" i="2"/>
  <c r="AQ107" i="2"/>
  <c r="AR107" i="2"/>
  <c r="AS107" i="2"/>
  <c r="AT107" i="2"/>
  <c r="AU107" i="2"/>
  <c r="AV107" i="2"/>
  <c r="AW107" i="2"/>
  <c r="AH106" i="11" l="1"/>
  <c r="AI106" i="11"/>
  <c r="AJ106" i="11"/>
  <c r="AK106" i="11"/>
  <c r="AL106" i="11"/>
  <c r="AM106" i="11"/>
  <c r="AN106" i="11"/>
  <c r="AO106" i="11"/>
  <c r="AP106" i="11"/>
  <c r="AQ106" i="11"/>
  <c r="AR106" i="11"/>
  <c r="AS106" i="11"/>
  <c r="AT106" i="11"/>
  <c r="AU106" i="11"/>
  <c r="AV106" i="11"/>
  <c r="AW106" i="11"/>
  <c r="AH106" i="2"/>
  <c r="AI106" i="2"/>
  <c r="AJ106" i="2"/>
  <c r="AK106" i="2"/>
  <c r="AL106" i="2"/>
  <c r="AM106" i="2"/>
  <c r="AN106" i="2"/>
  <c r="AO106" i="2"/>
  <c r="AP106" i="2"/>
  <c r="AQ106" i="2"/>
  <c r="AR106" i="2"/>
  <c r="AS106" i="2"/>
  <c r="AT106" i="2"/>
  <c r="AU106" i="2"/>
  <c r="AV106" i="2"/>
  <c r="AW106" i="2"/>
  <c r="AH105" i="11" l="1"/>
  <c r="AI105" i="11"/>
  <c r="AJ105" i="11"/>
  <c r="AK105" i="11"/>
  <c r="AL105" i="11"/>
  <c r="AM105" i="11"/>
  <c r="AN105" i="11"/>
  <c r="AO105" i="11"/>
  <c r="AP105" i="11"/>
  <c r="AQ105" i="11"/>
  <c r="AR105" i="11"/>
  <c r="AS105" i="11"/>
  <c r="AT105" i="11"/>
  <c r="AU105" i="11"/>
  <c r="AV105" i="11"/>
  <c r="AW105" i="11"/>
  <c r="AH105" i="2"/>
  <c r="AI105" i="2"/>
  <c r="AJ105" i="2"/>
  <c r="AK105" i="2"/>
  <c r="AL105" i="2"/>
  <c r="AM105" i="2"/>
  <c r="AN105" i="2"/>
  <c r="AO105" i="2"/>
  <c r="AP105" i="2"/>
  <c r="AQ105" i="2"/>
  <c r="AR105" i="2"/>
  <c r="AS105" i="2"/>
  <c r="AT105" i="2"/>
  <c r="AU105" i="2"/>
  <c r="AV105" i="2"/>
  <c r="AW105" i="2"/>
  <c r="V158" i="14" l="1"/>
  <c r="W158" i="14"/>
  <c r="V159" i="14"/>
  <c r="W159" i="14"/>
  <c r="V160" i="14"/>
  <c r="W160" i="14"/>
  <c r="V161" i="14"/>
  <c r="W161" i="14"/>
  <c r="V162" i="14"/>
  <c r="W162" i="14"/>
  <c r="V163" i="14"/>
  <c r="W163" i="14"/>
  <c r="V164" i="14"/>
  <c r="W164" i="14"/>
  <c r="V165" i="14"/>
  <c r="W165" i="14"/>
  <c r="V166" i="14"/>
  <c r="W166" i="14"/>
  <c r="V167" i="14"/>
  <c r="W167" i="14"/>
  <c r="V168" i="14"/>
  <c r="W168" i="14"/>
  <c r="V169" i="14"/>
  <c r="W169" i="14"/>
  <c r="D158" i="17"/>
  <c r="A158" i="17" s="1"/>
  <c r="D159" i="17"/>
  <c r="A159" i="17" s="1"/>
  <c r="D160" i="17"/>
  <c r="C160" i="17" s="1"/>
  <c r="D161" i="17"/>
  <c r="C161" i="17" s="1"/>
  <c r="D162" i="17"/>
  <c r="A162" i="17" s="1"/>
  <c r="D163" i="17"/>
  <c r="A163" i="17" s="1"/>
  <c r="D164" i="17"/>
  <c r="C164" i="17" s="1"/>
  <c r="D165" i="17"/>
  <c r="C165" i="17" s="1"/>
  <c r="D166" i="17"/>
  <c r="A166" i="17" s="1"/>
  <c r="D167" i="17"/>
  <c r="A167" i="17" s="1"/>
  <c r="D168" i="17"/>
  <c r="C168" i="17" s="1"/>
  <c r="D169" i="17"/>
  <c r="C169" i="17" s="1"/>
  <c r="C158" i="14"/>
  <c r="A158" i="14" s="1"/>
  <c r="C159" i="14"/>
  <c r="A159" i="14" s="1"/>
  <c r="C160" i="14"/>
  <c r="A160" i="14" s="1"/>
  <c r="C161" i="14"/>
  <c r="A161" i="14" s="1"/>
  <c r="C162" i="14"/>
  <c r="A162" i="14" s="1"/>
  <c r="C163" i="14"/>
  <c r="A163" i="14" s="1"/>
  <c r="C164" i="14"/>
  <c r="A164" i="14" s="1"/>
  <c r="C165" i="14"/>
  <c r="A165" i="14" s="1"/>
  <c r="C166" i="14"/>
  <c r="A166" i="14" s="1"/>
  <c r="C167" i="14"/>
  <c r="A167" i="14" s="1"/>
  <c r="C168" i="14"/>
  <c r="A168" i="14" s="1"/>
  <c r="C169" i="14"/>
  <c r="A169" i="14" s="1"/>
  <c r="A165" i="17" l="1"/>
  <c r="A161" i="17"/>
  <c r="A169" i="17"/>
  <c r="C167" i="17"/>
  <c r="C163" i="17"/>
  <c r="C159" i="17"/>
  <c r="A168" i="17"/>
  <c r="C166" i="17"/>
  <c r="A164" i="17"/>
  <c r="C162" i="17"/>
  <c r="A160" i="17"/>
  <c r="C158" i="17"/>
  <c r="B162" i="11"/>
  <c r="B163" i="11"/>
  <c r="B164" i="11"/>
  <c r="B165" i="11"/>
  <c r="B166" i="11"/>
  <c r="B167" i="11"/>
  <c r="B168" i="11"/>
  <c r="B169" i="11"/>
  <c r="B170" i="11"/>
  <c r="B171" i="11"/>
  <c r="B172" i="11"/>
  <c r="B173" i="11"/>
  <c r="B162" i="2"/>
  <c r="B163" i="2"/>
  <c r="B164" i="2"/>
  <c r="B165" i="2"/>
  <c r="B166" i="2"/>
  <c r="B167" i="2"/>
  <c r="B168" i="2"/>
  <c r="B169" i="2"/>
  <c r="B170" i="2"/>
  <c r="B171" i="2"/>
  <c r="B172" i="2"/>
  <c r="B173" i="2"/>
  <c r="E168" i="17" l="1"/>
  <c r="D168" i="14"/>
  <c r="E166" i="17"/>
  <c r="D166" i="14"/>
  <c r="D164" i="14"/>
  <c r="E164" i="17"/>
  <c r="E162" i="17"/>
  <c r="D162" i="14"/>
  <c r="D160" i="14"/>
  <c r="E160" i="17"/>
  <c r="E158" i="17"/>
  <c r="D158" i="14"/>
  <c r="E169" i="17"/>
  <c r="D169" i="14"/>
  <c r="E167" i="17"/>
  <c r="D167" i="14"/>
  <c r="E165" i="17"/>
  <c r="D165" i="14"/>
  <c r="E163" i="17"/>
  <c r="D163" i="14"/>
  <c r="E161" i="17"/>
  <c r="D161" i="14"/>
  <c r="E159" i="17"/>
  <c r="D159" i="14"/>
  <c r="B165" i="17"/>
  <c r="B165" i="14"/>
  <c r="B163" i="17"/>
  <c r="B163" i="14"/>
  <c r="B169" i="17"/>
  <c r="B169" i="14"/>
  <c r="B167" i="17"/>
  <c r="B167" i="14"/>
  <c r="B161" i="17"/>
  <c r="B161" i="14"/>
  <c r="B159" i="17"/>
  <c r="B159" i="14"/>
  <c r="B168" i="14"/>
  <c r="B168" i="17"/>
  <c r="B166" i="14"/>
  <c r="B166" i="17"/>
  <c r="B164" i="14"/>
  <c r="B164" i="17"/>
  <c r="B162" i="14"/>
  <c r="B162" i="17"/>
  <c r="B160" i="14"/>
  <c r="B160" i="17"/>
  <c r="B158" i="14"/>
  <c r="B158" i="17"/>
  <c r="AH104" i="11"/>
  <c r="AI104" i="11"/>
  <c r="AJ104" i="11"/>
  <c r="AK104" i="11"/>
  <c r="AL104" i="11"/>
  <c r="AM104" i="11"/>
  <c r="AN104" i="11"/>
  <c r="AO104" i="11"/>
  <c r="AP104" i="11"/>
  <c r="AQ104" i="11"/>
  <c r="AR104" i="11"/>
  <c r="AS104" i="11"/>
  <c r="AT104" i="11"/>
  <c r="AU104" i="11"/>
  <c r="AV104" i="11"/>
  <c r="AW104" i="11"/>
  <c r="AH104" i="2"/>
  <c r="AI104" i="2"/>
  <c r="AJ104" i="2"/>
  <c r="AK104" i="2"/>
  <c r="AL104" i="2"/>
  <c r="AM104" i="2"/>
  <c r="AN104" i="2"/>
  <c r="AO104" i="2"/>
  <c r="AP104" i="2"/>
  <c r="AQ104" i="2"/>
  <c r="AR104" i="2"/>
  <c r="AS104" i="2"/>
  <c r="AT104" i="2"/>
  <c r="AU104" i="2"/>
  <c r="AV104" i="2"/>
  <c r="AW104" i="2"/>
  <c r="AH103" i="11" l="1"/>
  <c r="AI103" i="11"/>
  <c r="AJ103" i="11"/>
  <c r="AK103" i="11"/>
  <c r="AL103" i="11"/>
  <c r="AM103" i="11"/>
  <c r="AN103" i="11"/>
  <c r="AO103" i="11"/>
  <c r="AP103" i="11"/>
  <c r="AQ103" i="11"/>
  <c r="AR103" i="11"/>
  <c r="AS103" i="11"/>
  <c r="AT103" i="11"/>
  <c r="AU103" i="11"/>
  <c r="AV103" i="11"/>
  <c r="AW103" i="11"/>
  <c r="AH103" i="2"/>
  <c r="AI103" i="2"/>
  <c r="AJ103" i="2"/>
  <c r="AK103" i="2"/>
  <c r="AL103" i="2"/>
  <c r="AM103" i="2"/>
  <c r="AN103" i="2"/>
  <c r="AO103" i="2"/>
  <c r="AP103" i="2"/>
  <c r="AQ103" i="2"/>
  <c r="AR103" i="2"/>
  <c r="AS103" i="2"/>
  <c r="AT103" i="2"/>
  <c r="AU103" i="2"/>
  <c r="AV103" i="2"/>
  <c r="AW103" i="2"/>
  <c r="AH102" i="11" l="1"/>
  <c r="AI102" i="11"/>
  <c r="AJ102" i="11"/>
  <c r="AK102" i="11"/>
  <c r="AL102" i="11"/>
  <c r="AM102" i="11"/>
  <c r="AN102" i="11"/>
  <c r="AO102" i="11"/>
  <c r="AP102" i="11"/>
  <c r="AQ102" i="11"/>
  <c r="AR102" i="11"/>
  <c r="AS102" i="11"/>
  <c r="AT102" i="11"/>
  <c r="AU102" i="11"/>
  <c r="AV102" i="11"/>
  <c r="AW102" i="11"/>
  <c r="AH102" i="2"/>
  <c r="AI102" i="2"/>
  <c r="AJ102" i="2"/>
  <c r="AK102" i="2"/>
  <c r="AL102" i="2"/>
  <c r="AM102" i="2"/>
  <c r="AN102" i="2"/>
  <c r="AO102" i="2"/>
  <c r="AP102" i="2"/>
  <c r="AQ102" i="2"/>
  <c r="AR102" i="2"/>
  <c r="AS102" i="2"/>
  <c r="AT102" i="2"/>
  <c r="AU102" i="2"/>
  <c r="AV102" i="2"/>
  <c r="AW102" i="2"/>
  <c r="AT208" i="11" l="1"/>
  <c r="AP208" i="11"/>
  <c r="AL208" i="11"/>
  <c r="AH208" i="11"/>
  <c r="AT208" i="2"/>
  <c r="AP208" i="2"/>
  <c r="AL208" i="2"/>
  <c r="AH208" i="2"/>
  <c r="AH101" i="11"/>
  <c r="AI101" i="11"/>
  <c r="AJ101" i="11"/>
  <c r="AK101" i="11"/>
  <c r="AL101" i="11"/>
  <c r="AM101" i="11"/>
  <c r="AN101" i="11"/>
  <c r="AO101" i="11"/>
  <c r="AP101" i="11"/>
  <c r="AQ101" i="11"/>
  <c r="AR101" i="11"/>
  <c r="AS101" i="11"/>
  <c r="AT101" i="11"/>
  <c r="AU101" i="11"/>
  <c r="AV101" i="11"/>
  <c r="AW101" i="11"/>
  <c r="AH101" i="2"/>
  <c r="AI101" i="2"/>
  <c r="AJ101" i="2"/>
  <c r="AK101" i="2"/>
  <c r="AL101" i="2"/>
  <c r="AM101" i="2"/>
  <c r="AN101" i="2"/>
  <c r="AO101" i="2"/>
  <c r="AP101" i="2"/>
  <c r="AQ101" i="2"/>
  <c r="AR101" i="2"/>
  <c r="AS101" i="2"/>
  <c r="AT101" i="2"/>
  <c r="AU101" i="2"/>
  <c r="AV101" i="2"/>
  <c r="AW101" i="2"/>
  <c r="AH99" i="11" l="1"/>
  <c r="AI99" i="11"/>
  <c r="AJ99" i="11"/>
  <c r="AK99" i="11"/>
  <c r="AL99" i="11"/>
  <c r="AM99" i="11"/>
  <c r="AN99" i="11"/>
  <c r="AO99" i="11"/>
  <c r="AP99" i="11"/>
  <c r="AQ99" i="11"/>
  <c r="AR99" i="11"/>
  <c r="AS99" i="11"/>
  <c r="AT99" i="11"/>
  <c r="AU99" i="11"/>
  <c r="AV99" i="11"/>
  <c r="AW99" i="11"/>
  <c r="AH100" i="11"/>
  <c r="AI100" i="11"/>
  <c r="AJ100" i="11"/>
  <c r="AK100" i="11"/>
  <c r="AL100" i="11"/>
  <c r="AM100" i="11"/>
  <c r="AN100" i="11"/>
  <c r="AO100" i="11"/>
  <c r="AP100" i="11"/>
  <c r="AQ100" i="11"/>
  <c r="AR100" i="11"/>
  <c r="AS100" i="11"/>
  <c r="AT100" i="11"/>
  <c r="AU100" i="11"/>
  <c r="AV100" i="11"/>
  <c r="AW100" i="11"/>
  <c r="AH99" i="2"/>
  <c r="AI99" i="2"/>
  <c r="AJ99" i="2"/>
  <c r="AK99" i="2"/>
  <c r="AL99" i="2"/>
  <c r="AM99" i="2"/>
  <c r="AN99" i="2"/>
  <c r="AO99" i="2"/>
  <c r="AP99" i="2"/>
  <c r="AQ99" i="2"/>
  <c r="AR99" i="2"/>
  <c r="AS99" i="2"/>
  <c r="AT99" i="2"/>
  <c r="AU99" i="2"/>
  <c r="AV99" i="2"/>
  <c r="AW99" i="2"/>
  <c r="AH100" i="2"/>
  <c r="AI100" i="2"/>
  <c r="AJ100" i="2"/>
  <c r="AK100" i="2"/>
  <c r="AL100" i="2"/>
  <c r="AM100" i="2"/>
  <c r="AN100" i="2"/>
  <c r="AO100" i="2"/>
  <c r="AP100" i="2"/>
  <c r="AQ100" i="2"/>
  <c r="AR100" i="2"/>
  <c r="AS100" i="2"/>
  <c r="AT100" i="2"/>
  <c r="AU100" i="2"/>
  <c r="AV100" i="2"/>
  <c r="AW100" i="2"/>
  <c r="AH98" i="11" l="1"/>
  <c r="AI98" i="11"/>
  <c r="AJ98" i="11"/>
  <c r="AK98" i="11"/>
  <c r="AL98" i="11"/>
  <c r="AM98" i="11"/>
  <c r="AN98" i="11"/>
  <c r="AO98" i="11"/>
  <c r="AP98" i="11"/>
  <c r="AQ98" i="11"/>
  <c r="AR98" i="11"/>
  <c r="AS98" i="11"/>
  <c r="AT98" i="11"/>
  <c r="AU98" i="11"/>
  <c r="AV98" i="11"/>
  <c r="AW98" i="11"/>
  <c r="AH98" i="2"/>
  <c r="AI98" i="2"/>
  <c r="AJ98" i="2"/>
  <c r="AK98" i="2"/>
  <c r="AL98" i="2"/>
  <c r="AM98" i="2"/>
  <c r="AN98" i="2"/>
  <c r="AO98" i="2"/>
  <c r="AP98" i="2"/>
  <c r="AQ98" i="2"/>
  <c r="AR98" i="2"/>
  <c r="AS98" i="2"/>
  <c r="AT98" i="2"/>
  <c r="AU98" i="2"/>
  <c r="AV98" i="2"/>
  <c r="AW98" i="2"/>
  <c r="D146" i="17" l="1"/>
  <c r="A146" i="17" s="1"/>
  <c r="D147" i="17"/>
  <c r="A147" i="17" s="1"/>
  <c r="D148" i="17"/>
  <c r="A148" i="17" s="1"/>
  <c r="D149" i="17"/>
  <c r="A149" i="17" s="1"/>
  <c r="D150" i="17"/>
  <c r="A150" i="17" s="1"/>
  <c r="D151" i="17"/>
  <c r="A151" i="17" s="1"/>
  <c r="D152" i="17"/>
  <c r="A152" i="17" s="1"/>
  <c r="D153" i="17"/>
  <c r="A153" i="17" s="1"/>
  <c r="D154" i="17"/>
  <c r="A154" i="17" s="1"/>
  <c r="D155" i="17"/>
  <c r="A155" i="17" s="1"/>
  <c r="D156" i="17"/>
  <c r="A156" i="17" s="1"/>
  <c r="D157" i="17"/>
  <c r="A157" i="17" s="1"/>
  <c r="V146" i="14"/>
  <c r="W146" i="14"/>
  <c r="V147" i="14"/>
  <c r="W147" i="14"/>
  <c r="V148" i="14"/>
  <c r="W148" i="14"/>
  <c r="V149" i="14"/>
  <c r="W149" i="14"/>
  <c r="V150" i="14"/>
  <c r="W150" i="14"/>
  <c r="V151" i="14"/>
  <c r="W151" i="14"/>
  <c r="V152" i="14"/>
  <c r="W152" i="14"/>
  <c r="V153" i="14"/>
  <c r="W153" i="14"/>
  <c r="V154" i="14"/>
  <c r="W154" i="14"/>
  <c r="V155" i="14"/>
  <c r="W155" i="14"/>
  <c r="V156" i="14"/>
  <c r="W156" i="14"/>
  <c r="V157" i="14"/>
  <c r="W157" i="14"/>
  <c r="C146" i="14"/>
  <c r="A146" i="14" s="1"/>
  <c r="C147" i="14"/>
  <c r="A147" i="14" s="1"/>
  <c r="C148" i="14"/>
  <c r="A148" i="14" s="1"/>
  <c r="C149" i="14"/>
  <c r="A149" i="14" s="1"/>
  <c r="C150" i="14"/>
  <c r="A150" i="14" s="1"/>
  <c r="C151" i="14"/>
  <c r="A151" i="14" s="1"/>
  <c r="C152" i="14"/>
  <c r="A152" i="14" s="1"/>
  <c r="C153" i="14"/>
  <c r="A153" i="14" s="1"/>
  <c r="C154" i="14"/>
  <c r="A154" i="14" s="1"/>
  <c r="C155" i="14"/>
  <c r="A155" i="14" s="1"/>
  <c r="C156" i="14"/>
  <c r="A156" i="14" s="1"/>
  <c r="C157" i="14"/>
  <c r="A157" i="14" s="1"/>
  <c r="AH90" i="11"/>
  <c r="AI90" i="11"/>
  <c r="AJ90" i="11"/>
  <c r="AK90" i="11"/>
  <c r="AL90" i="11"/>
  <c r="AM90" i="11"/>
  <c r="AN90" i="11"/>
  <c r="AO90" i="11"/>
  <c r="AP90" i="11"/>
  <c r="AQ90" i="11"/>
  <c r="AR90" i="11"/>
  <c r="AS90" i="11"/>
  <c r="AT90" i="11"/>
  <c r="AT207" i="11" s="1"/>
  <c r="AU90" i="11"/>
  <c r="AV90" i="11"/>
  <c r="AW90" i="11"/>
  <c r="AH91" i="11"/>
  <c r="AI91" i="11"/>
  <c r="AJ91" i="11"/>
  <c r="AK91" i="11"/>
  <c r="AL91" i="11"/>
  <c r="AM91" i="11"/>
  <c r="AN91" i="11"/>
  <c r="AO91" i="11"/>
  <c r="AP91" i="11"/>
  <c r="AQ91" i="11"/>
  <c r="AR91" i="11"/>
  <c r="AS91" i="11"/>
  <c r="AT91" i="11"/>
  <c r="AU91" i="11"/>
  <c r="AV91" i="11"/>
  <c r="AW91" i="11"/>
  <c r="AH92" i="11"/>
  <c r="AI92" i="11"/>
  <c r="AJ92" i="11"/>
  <c r="AK92" i="11"/>
  <c r="AL92" i="11"/>
  <c r="AM92" i="11"/>
  <c r="AN92" i="11"/>
  <c r="AO92" i="11"/>
  <c r="AP92" i="11"/>
  <c r="AQ92" i="11"/>
  <c r="AR92" i="11"/>
  <c r="AS92" i="11"/>
  <c r="AT92" i="11"/>
  <c r="AU92" i="11"/>
  <c r="AV92" i="11"/>
  <c r="AW92" i="11"/>
  <c r="AH93" i="11"/>
  <c r="AI93" i="11"/>
  <c r="AJ93" i="11"/>
  <c r="AK93" i="11"/>
  <c r="AL93" i="11"/>
  <c r="AM93" i="11"/>
  <c r="AN93" i="11"/>
  <c r="AO93" i="11"/>
  <c r="AP93" i="11"/>
  <c r="AQ93" i="11"/>
  <c r="AR93" i="11"/>
  <c r="AS93" i="11"/>
  <c r="AT93" i="11"/>
  <c r="AU93" i="11"/>
  <c r="AV93" i="11"/>
  <c r="AW93" i="11"/>
  <c r="AH94" i="11"/>
  <c r="AI94" i="11"/>
  <c r="AJ94" i="11"/>
  <c r="AK94" i="11"/>
  <c r="AL94" i="11"/>
  <c r="AM94" i="11"/>
  <c r="AN94" i="11"/>
  <c r="AO94" i="11"/>
  <c r="AP94" i="11"/>
  <c r="AQ94" i="11"/>
  <c r="AR94" i="11"/>
  <c r="AS94" i="11"/>
  <c r="AT94" i="11"/>
  <c r="AU94" i="11"/>
  <c r="AV94" i="11"/>
  <c r="AW94" i="11"/>
  <c r="AH95" i="11"/>
  <c r="AI95" i="11"/>
  <c r="AJ95" i="11"/>
  <c r="AK95" i="11"/>
  <c r="AL95" i="11"/>
  <c r="AM95" i="11"/>
  <c r="AN95" i="11"/>
  <c r="AO95" i="11"/>
  <c r="AP95" i="11"/>
  <c r="AQ95" i="11"/>
  <c r="AR95" i="11"/>
  <c r="AS95" i="11"/>
  <c r="AT95" i="11"/>
  <c r="AU95" i="11"/>
  <c r="AV95" i="11"/>
  <c r="AW95" i="11"/>
  <c r="AH96" i="11"/>
  <c r="AI96" i="11"/>
  <c r="AJ96" i="11"/>
  <c r="AK96" i="11"/>
  <c r="AL96" i="11"/>
  <c r="AM96" i="11"/>
  <c r="AN96" i="11"/>
  <c r="AO96" i="11"/>
  <c r="AP96" i="11"/>
  <c r="AQ96" i="11"/>
  <c r="AR96" i="11"/>
  <c r="AS96" i="11"/>
  <c r="AT96" i="11"/>
  <c r="AU96" i="11"/>
  <c r="AV96" i="11"/>
  <c r="AW96" i="11"/>
  <c r="AH97" i="11"/>
  <c r="AI97" i="11"/>
  <c r="AJ97" i="11"/>
  <c r="AK97" i="11"/>
  <c r="AL97" i="11"/>
  <c r="AM97" i="11"/>
  <c r="AN97" i="11"/>
  <c r="AO97" i="11"/>
  <c r="AP97" i="11"/>
  <c r="AQ97" i="11"/>
  <c r="AR97" i="11"/>
  <c r="AS97" i="11"/>
  <c r="AT97" i="11"/>
  <c r="AU97" i="11"/>
  <c r="AV97" i="11"/>
  <c r="AW97" i="11"/>
  <c r="B150" i="11"/>
  <c r="B151" i="11"/>
  <c r="B152" i="11"/>
  <c r="B153" i="11"/>
  <c r="B154" i="11"/>
  <c r="B155" i="11"/>
  <c r="B156" i="11"/>
  <c r="B157" i="11"/>
  <c r="B158" i="11"/>
  <c r="B159" i="11"/>
  <c r="B160" i="11"/>
  <c r="B161" i="11"/>
  <c r="B150" i="2"/>
  <c r="B146" i="14" s="1"/>
  <c r="B151" i="2"/>
  <c r="B147" i="17" s="1"/>
  <c r="B152" i="2"/>
  <c r="B148" i="17" s="1"/>
  <c r="B153" i="2"/>
  <c r="B149" i="14" s="1"/>
  <c r="B154" i="2"/>
  <c r="B150" i="17" s="1"/>
  <c r="B155" i="2"/>
  <c r="B151" i="17" s="1"/>
  <c r="B156" i="2"/>
  <c r="B152" i="17" s="1"/>
  <c r="B157" i="2"/>
  <c r="B153" i="14" s="1"/>
  <c r="B158" i="2"/>
  <c r="B154" i="14" s="1"/>
  <c r="B159" i="2"/>
  <c r="B155" i="17" s="1"/>
  <c r="B160" i="2"/>
  <c r="B156" i="17" s="1"/>
  <c r="B161" i="2"/>
  <c r="B157" i="14" s="1"/>
  <c r="AH90" i="2"/>
  <c r="AI90" i="2"/>
  <c r="AJ90" i="2"/>
  <c r="AK90" i="2"/>
  <c r="AL90" i="2"/>
  <c r="AM90" i="2"/>
  <c r="AN90" i="2"/>
  <c r="AO90" i="2"/>
  <c r="AP90" i="2"/>
  <c r="AQ90" i="2"/>
  <c r="AR90" i="2"/>
  <c r="AS90" i="2"/>
  <c r="AT90" i="2"/>
  <c r="AU90" i="2"/>
  <c r="AV90" i="2"/>
  <c r="AW90" i="2"/>
  <c r="AH91" i="2"/>
  <c r="AI91" i="2"/>
  <c r="AJ91" i="2"/>
  <c r="AK91" i="2"/>
  <c r="AL91" i="2"/>
  <c r="AM91" i="2"/>
  <c r="AN91" i="2"/>
  <c r="AO91" i="2"/>
  <c r="AP91" i="2"/>
  <c r="AQ91" i="2"/>
  <c r="AR91" i="2"/>
  <c r="AS91" i="2"/>
  <c r="AT91" i="2"/>
  <c r="AU91" i="2"/>
  <c r="AV91" i="2"/>
  <c r="AW91" i="2"/>
  <c r="AH92" i="2"/>
  <c r="AI92" i="2"/>
  <c r="AJ92" i="2"/>
  <c r="AK92" i="2"/>
  <c r="AL92" i="2"/>
  <c r="AM92" i="2"/>
  <c r="AN92" i="2"/>
  <c r="AO92" i="2"/>
  <c r="AP92" i="2"/>
  <c r="AQ92" i="2"/>
  <c r="AR92" i="2"/>
  <c r="AS92" i="2"/>
  <c r="AT92" i="2"/>
  <c r="AU92" i="2"/>
  <c r="AV92" i="2"/>
  <c r="AW92" i="2"/>
  <c r="AH93" i="2"/>
  <c r="AI93" i="2"/>
  <c r="AJ93" i="2"/>
  <c r="AK93" i="2"/>
  <c r="AL93" i="2"/>
  <c r="AM93" i="2"/>
  <c r="AN93" i="2"/>
  <c r="AO93" i="2"/>
  <c r="AP93" i="2"/>
  <c r="AQ93" i="2"/>
  <c r="AR93" i="2"/>
  <c r="AS93" i="2"/>
  <c r="AT93" i="2"/>
  <c r="AU93" i="2"/>
  <c r="AV93" i="2"/>
  <c r="AW93" i="2"/>
  <c r="AH94" i="2"/>
  <c r="AI94" i="2"/>
  <c r="AJ94" i="2"/>
  <c r="AK94" i="2"/>
  <c r="AL94" i="2"/>
  <c r="AM94" i="2"/>
  <c r="AN94" i="2"/>
  <c r="AO94" i="2"/>
  <c r="AP94" i="2"/>
  <c r="AQ94" i="2"/>
  <c r="AR94" i="2"/>
  <c r="AS94" i="2"/>
  <c r="AT94" i="2"/>
  <c r="AU94" i="2"/>
  <c r="AV94" i="2"/>
  <c r="AW94" i="2"/>
  <c r="AH95" i="2"/>
  <c r="AI95" i="2"/>
  <c r="AJ95" i="2"/>
  <c r="AK95" i="2"/>
  <c r="AL95" i="2"/>
  <c r="AM95" i="2"/>
  <c r="AN95" i="2"/>
  <c r="AO95" i="2"/>
  <c r="AP95" i="2"/>
  <c r="AQ95" i="2"/>
  <c r="AR95" i="2"/>
  <c r="AS95" i="2"/>
  <c r="AT95" i="2"/>
  <c r="AU95" i="2"/>
  <c r="AV95" i="2"/>
  <c r="AW95" i="2"/>
  <c r="AH96" i="2"/>
  <c r="AI96" i="2"/>
  <c r="AJ96" i="2"/>
  <c r="AK96" i="2"/>
  <c r="AL96" i="2"/>
  <c r="AM96" i="2"/>
  <c r="AN96" i="2"/>
  <c r="AO96" i="2"/>
  <c r="AP96" i="2"/>
  <c r="AQ96" i="2"/>
  <c r="AR96" i="2"/>
  <c r="AS96" i="2"/>
  <c r="AT96" i="2"/>
  <c r="AU96" i="2"/>
  <c r="AV96" i="2"/>
  <c r="AW96" i="2"/>
  <c r="AH97" i="2"/>
  <c r="AI97" i="2"/>
  <c r="AJ97" i="2"/>
  <c r="AK97" i="2"/>
  <c r="AL97" i="2"/>
  <c r="AM97" i="2"/>
  <c r="AN97" i="2"/>
  <c r="AO97" i="2"/>
  <c r="AP97" i="2"/>
  <c r="AQ97" i="2"/>
  <c r="AR97" i="2"/>
  <c r="AS97" i="2"/>
  <c r="AT97" i="2"/>
  <c r="AU97" i="2"/>
  <c r="AV97" i="2"/>
  <c r="AW97" i="2"/>
  <c r="AP207" i="11" l="1"/>
  <c r="AL207" i="11"/>
  <c r="AH207" i="11"/>
  <c r="AT207" i="2"/>
  <c r="AP207" i="2"/>
  <c r="AL207" i="2"/>
  <c r="AH207" i="2"/>
  <c r="C154" i="17"/>
  <c r="C150" i="17"/>
  <c r="C146" i="17"/>
  <c r="C157" i="17"/>
  <c r="C153" i="17"/>
  <c r="C149" i="17"/>
  <c r="C156" i="17"/>
  <c r="C152" i="17"/>
  <c r="C148" i="17"/>
  <c r="C155" i="17"/>
  <c r="C151" i="17"/>
  <c r="C147" i="17"/>
  <c r="D151" i="14"/>
  <c r="D150" i="14"/>
  <c r="E157" i="17"/>
  <c r="E155" i="17"/>
  <c r="E153" i="17"/>
  <c r="E151" i="17"/>
  <c r="E149" i="17"/>
  <c r="E147" i="17"/>
  <c r="D157" i="14"/>
  <c r="D156" i="14"/>
  <c r="D149" i="14"/>
  <c r="D148" i="14"/>
  <c r="D155" i="14"/>
  <c r="D154" i="14"/>
  <c r="D147" i="14"/>
  <c r="D146" i="14"/>
  <c r="E156" i="17"/>
  <c r="E154" i="17"/>
  <c r="E152" i="17"/>
  <c r="E150" i="17"/>
  <c r="E148" i="17"/>
  <c r="E146" i="17"/>
  <c r="D153" i="14"/>
  <c r="D152" i="14"/>
  <c r="B153" i="17"/>
  <c r="B156" i="14"/>
  <c r="B151" i="14"/>
  <c r="B149" i="17"/>
  <c r="B148" i="14"/>
  <c r="B157" i="17"/>
  <c r="B150" i="14"/>
  <c r="B154" i="17"/>
  <c r="B146" i="17"/>
  <c r="B155" i="14"/>
  <c r="B152" i="14"/>
  <c r="B147" i="14"/>
  <c r="AH88" i="11"/>
  <c r="AI88" i="11"/>
  <c r="AJ88" i="11"/>
  <c r="AK88" i="11"/>
  <c r="AL88" i="11"/>
  <c r="AM88" i="11"/>
  <c r="AN88" i="11"/>
  <c r="AO88" i="11"/>
  <c r="AP88" i="11"/>
  <c r="AQ88" i="11"/>
  <c r="AR88" i="11"/>
  <c r="AS88" i="11"/>
  <c r="AT88" i="11"/>
  <c r="AU88" i="11"/>
  <c r="AV88" i="11"/>
  <c r="AW88" i="11"/>
  <c r="AH89" i="11"/>
  <c r="AI89" i="11"/>
  <c r="AJ89" i="11"/>
  <c r="AK89" i="11"/>
  <c r="AL89" i="11"/>
  <c r="AM89" i="11"/>
  <c r="AN89" i="11"/>
  <c r="AO89" i="11"/>
  <c r="AP89" i="11"/>
  <c r="AQ89" i="11"/>
  <c r="AR89" i="11"/>
  <c r="AS89" i="11"/>
  <c r="AT89" i="11"/>
  <c r="AU89" i="11"/>
  <c r="AV89" i="11"/>
  <c r="AW89" i="11"/>
  <c r="AH89" i="2"/>
  <c r="AI89" i="2"/>
  <c r="AJ89" i="2"/>
  <c r="AK89" i="2"/>
  <c r="AL89" i="2"/>
  <c r="AM89" i="2"/>
  <c r="AN89" i="2"/>
  <c r="AO89" i="2"/>
  <c r="AP89" i="2"/>
  <c r="AQ89" i="2"/>
  <c r="AR89" i="2"/>
  <c r="AS89" i="2"/>
  <c r="AT89" i="2"/>
  <c r="AU89" i="2"/>
  <c r="AV89" i="2"/>
  <c r="AW89" i="2"/>
  <c r="AH88" i="2"/>
  <c r="AI88" i="2"/>
  <c r="AJ88" i="2"/>
  <c r="AK88" i="2"/>
  <c r="AL88" i="2"/>
  <c r="AM88" i="2"/>
  <c r="AN88" i="2"/>
  <c r="AO88" i="2"/>
  <c r="AP88" i="2"/>
  <c r="AQ88" i="2"/>
  <c r="AR88" i="2"/>
  <c r="AS88" i="2"/>
  <c r="AT88" i="2"/>
  <c r="AU88" i="2"/>
  <c r="AV88" i="2"/>
  <c r="AW88" i="2"/>
  <c r="AH85" i="11" l="1"/>
  <c r="AI85" i="11"/>
  <c r="AJ85" i="11"/>
  <c r="AK85" i="11"/>
  <c r="AL85" i="11"/>
  <c r="AM85" i="11"/>
  <c r="AN85" i="11"/>
  <c r="AO85" i="11"/>
  <c r="AP85" i="11"/>
  <c r="AQ85" i="11"/>
  <c r="AR85" i="11"/>
  <c r="AS85" i="11"/>
  <c r="AT85" i="11"/>
  <c r="AU85" i="11"/>
  <c r="AV85" i="11"/>
  <c r="AW85" i="11"/>
  <c r="AH86" i="11"/>
  <c r="AI86" i="11"/>
  <c r="AJ86" i="11"/>
  <c r="AK86" i="11"/>
  <c r="AL86" i="11"/>
  <c r="AM86" i="11"/>
  <c r="AN86" i="11"/>
  <c r="AO86" i="11"/>
  <c r="AP86" i="11"/>
  <c r="AQ86" i="11"/>
  <c r="AR86" i="11"/>
  <c r="AS86" i="11"/>
  <c r="AT86" i="11"/>
  <c r="AU86" i="11"/>
  <c r="AV86" i="11"/>
  <c r="AW86" i="11"/>
  <c r="AH87" i="11"/>
  <c r="AI87" i="11"/>
  <c r="AJ87" i="11"/>
  <c r="AK87" i="11"/>
  <c r="AL87" i="11"/>
  <c r="AM87" i="11"/>
  <c r="AN87" i="11"/>
  <c r="AO87" i="11"/>
  <c r="AP87" i="11"/>
  <c r="AQ87" i="11"/>
  <c r="AR87" i="11"/>
  <c r="AS87" i="11"/>
  <c r="AT87" i="11"/>
  <c r="AU87" i="11"/>
  <c r="AV87" i="11"/>
  <c r="AW87" i="11"/>
  <c r="AH83" i="2"/>
  <c r="AI83" i="2"/>
  <c r="AJ83" i="2"/>
  <c r="AK83" i="2"/>
  <c r="AL83" i="2"/>
  <c r="AM83" i="2"/>
  <c r="AN83" i="2"/>
  <c r="AO83" i="2"/>
  <c r="AP83" i="2"/>
  <c r="AQ83" i="2"/>
  <c r="AR83" i="2"/>
  <c r="AS83" i="2"/>
  <c r="AT83" i="2"/>
  <c r="AU83" i="2"/>
  <c r="AV83" i="2"/>
  <c r="AW83" i="2"/>
  <c r="AH84" i="2"/>
  <c r="AI84" i="2"/>
  <c r="AJ84" i="2"/>
  <c r="AK84" i="2"/>
  <c r="AL84" i="2"/>
  <c r="AM84" i="2"/>
  <c r="AN84" i="2"/>
  <c r="AO84" i="2"/>
  <c r="AP84" i="2"/>
  <c r="AQ84" i="2"/>
  <c r="AR84" i="2"/>
  <c r="AS84" i="2"/>
  <c r="AT84" i="2"/>
  <c r="AU84" i="2"/>
  <c r="AV84" i="2"/>
  <c r="AW84" i="2"/>
  <c r="AH85" i="2"/>
  <c r="AI85" i="2"/>
  <c r="AJ85" i="2"/>
  <c r="AK85" i="2"/>
  <c r="AL85" i="2"/>
  <c r="AM85" i="2"/>
  <c r="AN85" i="2"/>
  <c r="AO85" i="2"/>
  <c r="AP85" i="2"/>
  <c r="AQ85" i="2"/>
  <c r="AR85" i="2"/>
  <c r="AS85" i="2"/>
  <c r="AT85" i="2"/>
  <c r="AU85" i="2"/>
  <c r="AV85" i="2"/>
  <c r="AW85" i="2"/>
  <c r="AH86" i="2"/>
  <c r="AI86" i="2"/>
  <c r="AJ86" i="2"/>
  <c r="AK86" i="2"/>
  <c r="AL86" i="2"/>
  <c r="AM86" i="2"/>
  <c r="AN86" i="2"/>
  <c r="AO86" i="2"/>
  <c r="AP86" i="2"/>
  <c r="AQ86" i="2"/>
  <c r="AR86" i="2"/>
  <c r="AS86" i="2"/>
  <c r="AT86" i="2"/>
  <c r="AU86" i="2"/>
  <c r="AV86" i="2"/>
  <c r="AW86" i="2"/>
  <c r="AH87" i="2"/>
  <c r="AI87" i="2"/>
  <c r="AJ87" i="2"/>
  <c r="AK87" i="2"/>
  <c r="AL87" i="2"/>
  <c r="AM87" i="2"/>
  <c r="AN87" i="2"/>
  <c r="AO87" i="2"/>
  <c r="AP87" i="2"/>
  <c r="AQ87" i="2"/>
  <c r="AR87" i="2"/>
  <c r="AS87" i="2"/>
  <c r="AT87" i="2"/>
  <c r="AU87" i="2"/>
  <c r="AV87" i="2"/>
  <c r="AW87" i="2"/>
  <c r="AH83" i="11" l="1"/>
  <c r="AI83" i="11"/>
  <c r="AJ83" i="11"/>
  <c r="AK83" i="11"/>
  <c r="AL83" i="11"/>
  <c r="AM83" i="11"/>
  <c r="AN83" i="11"/>
  <c r="AO83" i="11"/>
  <c r="AP83" i="11"/>
  <c r="AQ83" i="11"/>
  <c r="AR83" i="11"/>
  <c r="AS83" i="11"/>
  <c r="AT83" i="11"/>
  <c r="AU83" i="11"/>
  <c r="AV83" i="11"/>
  <c r="AW83" i="11"/>
  <c r="AH84" i="11"/>
  <c r="AI84" i="11"/>
  <c r="AJ84" i="11"/>
  <c r="AK84" i="11"/>
  <c r="AL84" i="11"/>
  <c r="AM84" i="11"/>
  <c r="AN84" i="11"/>
  <c r="AO84" i="11"/>
  <c r="AP84" i="11"/>
  <c r="AQ84" i="11"/>
  <c r="AR84" i="11"/>
  <c r="AS84" i="11"/>
  <c r="AT84" i="11"/>
  <c r="AU84" i="11"/>
  <c r="AV84" i="11"/>
  <c r="AW84" i="11"/>
  <c r="AH81" i="11" l="1"/>
  <c r="AI81" i="11"/>
  <c r="AJ81" i="11"/>
  <c r="AK81" i="11"/>
  <c r="AL81" i="11"/>
  <c r="AM81" i="11"/>
  <c r="AN81" i="11"/>
  <c r="AO81" i="11"/>
  <c r="AP81" i="11"/>
  <c r="AQ81" i="11"/>
  <c r="AR81" i="11"/>
  <c r="AS81" i="11"/>
  <c r="AT81" i="11"/>
  <c r="AU81" i="11"/>
  <c r="AV81" i="11"/>
  <c r="AW81" i="11"/>
  <c r="AH82" i="11"/>
  <c r="AI82" i="11"/>
  <c r="AJ82" i="11"/>
  <c r="AK82" i="11"/>
  <c r="AL82" i="11"/>
  <c r="AM82" i="11"/>
  <c r="AN82" i="11"/>
  <c r="AO82" i="11"/>
  <c r="AP82" i="11"/>
  <c r="AQ82" i="11"/>
  <c r="AR82" i="11"/>
  <c r="AS82" i="11"/>
  <c r="AT82" i="11"/>
  <c r="AU82" i="11"/>
  <c r="AV82" i="11"/>
  <c r="AW82" i="11"/>
  <c r="AH81" i="2"/>
  <c r="AI81" i="2"/>
  <c r="AJ81" i="2"/>
  <c r="AK81" i="2"/>
  <c r="AL81" i="2"/>
  <c r="AM81" i="2"/>
  <c r="AN81" i="2"/>
  <c r="AO81" i="2"/>
  <c r="AP81" i="2"/>
  <c r="AQ81" i="2"/>
  <c r="AR81" i="2"/>
  <c r="AS81" i="2"/>
  <c r="AT81" i="2"/>
  <c r="AU81" i="2"/>
  <c r="AV81" i="2"/>
  <c r="AW81" i="2"/>
  <c r="AH82" i="2"/>
  <c r="AI82" i="2"/>
  <c r="AJ82" i="2"/>
  <c r="AK82" i="2"/>
  <c r="AL82" i="2"/>
  <c r="AM82" i="2"/>
  <c r="AN82" i="2"/>
  <c r="AO82" i="2"/>
  <c r="AP82" i="2"/>
  <c r="AQ82" i="2"/>
  <c r="AR82" i="2"/>
  <c r="AS82" i="2"/>
  <c r="AT82" i="2"/>
  <c r="AU82" i="2"/>
  <c r="AV82" i="2"/>
  <c r="AW82" i="2"/>
  <c r="V134" i="14" l="1"/>
  <c r="W134" i="14"/>
  <c r="V135" i="14"/>
  <c r="W135" i="14"/>
  <c r="V136" i="14"/>
  <c r="W136" i="14"/>
  <c r="V137" i="14"/>
  <c r="W137" i="14"/>
  <c r="V138" i="14"/>
  <c r="W138" i="14"/>
  <c r="V139" i="14"/>
  <c r="W139" i="14"/>
  <c r="V140" i="14"/>
  <c r="W140" i="14"/>
  <c r="V141" i="14"/>
  <c r="W141" i="14"/>
  <c r="V142" i="14"/>
  <c r="W142" i="14"/>
  <c r="V143" i="14"/>
  <c r="W143" i="14"/>
  <c r="V144" i="14"/>
  <c r="W144" i="14"/>
  <c r="V145" i="14"/>
  <c r="W145" i="14"/>
  <c r="C134" i="14"/>
  <c r="A134" i="14" s="1"/>
  <c r="C135" i="14"/>
  <c r="A135" i="14" s="1"/>
  <c r="C136" i="14"/>
  <c r="A136" i="14" s="1"/>
  <c r="C137" i="14"/>
  <c r="A137" i="14" s="1"/>
  <c r="C138" i="14"/>
  <c r="A138" i="14" s="1"/>
  <c r="C139" i="14"/>
  <c r="A139" i="14" s="1"/>
  <c r="C140" i="14"/>
  <c r="A140" i="14" s="1"/>
  <c r="C141" i="14"/>
  <c r="A141" i="14" s="1"/>
  <c r="C142" i="14"/>
  <c r="A142" i="14" s="1"/>
  <c r="C143" i="14"/>
  <c r="A143" i="14" s="1"/>
  <c r="C144" i="14"/>
  <c r="A144" i="14" s="1"/>
  <c r="C145" i="14"/>
  <c r="A145" i="14" s="1"/>
  <c r="D134" i="17"/>
  <c r="D135" i="17"/>
  <c r="D136" i="17"/>
  <c r="D137" i="17"/>
  <c r="D138" i="17"/>
  <c r="D139" i="17"/>
  <c r="D140" i="17"/>
  <c r="D141" i="17"/>
  <c r="D142" i="17"/>
  <c r="D143" i="17"/>
  <c r="D144" i="17"/>
  <c r="D145" i="17"/>
  <c r="A137" i="17" l="1"/>
  <c r="C137" i="17"/>
  <c r="A144" i="17"/>
  <c r="C144" i="17"/>
  <c r="A140" i="17"/>
  <c r="C140" i="17"/>
  <c r="A136" i="17"/>
  <c r="C136" i="17"/>
  <c r="A145" i="17"/>
  <c r="C145" i="17"/>
  <c r="A141" i="17"/>
  <c r="C141" i="17"/>
  <c r="A143" i="17"/>
  <c r="C143" i="17"/>
  <c r="A139" i="17"/>
  <c r="C139" i="17"/>
  <c r="A135" i="17"/>
  <c r="C135" i="17"/>
  <c r="A142" i="17"/>
  <c r="C142" i="17"/>
  <c r="A138" i="17"/>
  <c r="C138" i="17"/>
  <c r="A134" i="17"/>
  <c r="C134" i="17"/>
  <c r="B138" i="2"/>
  <c r="B139" i="2"/>
  <c r="B140" i="2"/>
  <c r="B141" i="2"/>
  <c r="B142" i="2"/>
  <c r="B143" i="2"/>
  <c r="B144" i="2"/>
  <c r="B145" i="2"/>
  <c r="B146" i="2"/>
  <c r="B147" i="2"/>
  <c r="B148" i="2"/>
  <c r="B149" i="2"/>
  <c r="E138" i="17" l="1"/>
  <c r="D138" i="14"/>
  <c r="D134" i="14"/>
  <c r="E134" i="17"/>
  <c r="D143" i="14"/>
  <c r="E143" i="17"/>
  <c r="E139" i="17"/>
  <c r="D139" i="14"/>
  <c r="E135" i="17"/>
  <c r="D135" i="14"/>
  <c r="D145" i="14"/>
  <c r="E145" i="17"/>
  <c r="E141" i="17"/>
  <c r="D141" i="14"/>
  <c r="D137" i="14"/>
  <c r="E137" i="17"/>
  <c r="D142" i="14"/>
  <c r="E142" i="17"/>
  <c r="D144" i="14"/>
  <c r="E144" i="17"/>
  <c r="E140" i="17"/>
  <c r="D140" i="14"/>
  <c r="E136" i="17"/>
  <c r="D136" i="14"/>
  <c r="B138" i="14"/>
  <c r="B138" i="17"/>
  <c r="B141" i="14"/>
  <c r="B141" i="17"/>
  <c r="B137" i="17"/>
  <c r="B137" i="14"/>
  <c r="B143" i="17"/>
  <c r="B143" i="14"/>
  <c r="B139" i="17"/>
  <c r="B139" i="14"/>
  <c r="B135" i="17"/>
  <c r="B135" i="14"/>
  <c r="B134" i="17"/>
  <c r="B134" i="14"/>
  <c r="B145" i="17"/>
  <c r="B145" i="14"/>
  <c r="B142" i="14"/>
  <c r="B142" i="17"/>
  <c r="B144" i="14"/>
  <c r="B144" i="17"/>
  <c r="B140" i="17"/>
  <c r="B140" i="14"/>
  <c r="B136" i="14"/>
  <c r="B136" i="17"/>
  <c r="BV2" i="8" l="1"/>
  <c r="BV8" i="8" s="1"/>
  <c r="BW2" i="8"/>
  <c r="BW3" i="8" s="1"/>
  <c r="BW10" i="8" l="1"/>
  <c r="BW5" i="8"/>
  <c r="BW9" i="8"/>
  <c r="BW6" i="8"/>
  <c r="BV4" i="8"/>
  <c r="BV10" i="8"/>
  <c r="BW7" i="8"/>
  <c r="BW4" i="8"/>
  <c r="BW8" i="8"/>
  <c r="BV6" i="8"/>
  <c r="BV9" i="8"/>
  <c r="BV7" i="8"/>
  <c r="BV5" i="8"/>
  <c r="BV3" i="8"/>
  <c r="AH80" i="11" l="1"/>
  <c r="AI80" i="11"/>
  <c r="AJ80" i="11"/>
  <c r="AK80" i="11"/>
  <c r="AL80" i="11"/>
  <c r="AM80" i="11"/>
  <c r="AN80" i="11"/>
  <c r="AO80" i="11"/>
  <c r="AP80" i="11"/>
  <c r="AQ80" i="11"/>
  <c r="AR80" i="11"/>
  <c r="AS80" i="11"/>
  <c r="AT80" i="11"/>
  <c r="AU80" i="11"/>
  <c r="AV80" i="11"/>
  <c r="AW80" i="11"/>
  <c r="AH80" i="2"/>
  <c r="AI80" i="2"/>
  <c r="AJ80" i="2"/>
  <c r="AK80" i="2"/>
  <c r="AL80" i="2"/>
  <c r="AM80" i="2"/>
  <c r="AN80" i="2"/>
  <c r="AO80" i="2"/>
  <c r="AP80" i="2"/>
  <c r="AQ80" i="2"/>
  <c r="AR80" i="2"/>
  <c r="AS80" i="2"/>
  <c r="AT80" i="2"/>
  <c r="AU80" i="2"/>
  <c r="AV80" i="2"/>
  <c r="AW80" i="2"/>
  <c r="AH40" i="11" l="1"/>
  <c r="AI40" i="11"/>
  <c r="AJ40" i="11"/>
  <c r="AK40" i="11"/>
  <c r="AL40" i="11"/>
  <c r="AM40" i="11"/>
  <c r="AN40" i="11"/>
  <c r="AO40" i="11"/>
  <c r="AP40" i="11"/>
  <c r="AQ40" i="11"/>
  <c r="AR40" i="11"/>
  <c r="AS40" i="11"/>
  <c r="AT40" i="11"/>
  <c r="AU40" i="11"/>
  <c r="AV40" i="11"/>
  <c r="AW40" i="11"/>
  <c r="AH41" i="11"/>
  <c r="AI41" i="11"/>
  <c r="AJ41" i="11"/>
  <c r="AK41" i="11"/>
  <c r="AL41" i="11"/>
  <c r="AM41" i="11"/>
  <c r="AN41" i="11"/>
  <c r="AO41" i="11"/>
  <c r="AP41" i="11"/>
  <c r="AQ41" i="11"/>
  <c r="AR41" i="11"/>
  <c r="AS41" i="11"/>
  <c r="AT41" i="11"/>
  <c r="AU41" i="11"/>
  <c r="AV41" i="11"/>
  <c r="AW41" i="11"/>
  <c r="AH42" i="11"/>
  <c r="AI42" i="11"/>
  <c r="AJ42" i="11"/>
  <c r="AK42" i="11"/>
  <c r="AL42" i="11"/>
  <c r="AM42" i="11"/>
  <c r="AN42" i="11"/>
  <c r="AO42" i="11"/>
  <c r="AP42" i="11"/>
  <c r="AQ42" i="11"/>
  <c r="AR42" i="11"/>
  <c r="AS42" i="11"/>
  <c r="AT42" i="11"/>
  <c r="AU42" i="11"/>
  <c r="AV42" i="11"/>
  <c r="AW42" i="11"/>
  <c r="AH78" i="2" l="1"/>
  <c r="AH206" i="2" s="1"/>
  <c r="AI78" i="2"/>
  <c r="AJ78" i="2"/>
  <c r="AK78" i="2"/>
  <c r="AL78" i="2"/>
  <c r="AL206" i="2" s="1"/>
  <c r="AM207" i="2" s="1"/>
  <c r="AM78" i="2"/>
  <c r="AN78" i="2"/>
  <c r="AO78" i="2"/>
  <c r="AP78" i="2"/>
  <c r="AP206" i="2" s="1"/>
  <c r="AQ207" i="2" s="1"/>
  <c r="AQ78" i="2"/>
  <c r="AR78" i="2"/>
  <c r="AS78" i="2"/>
  <c r="AT78" i="2"/>
  <c r="AU78" i="2"/>
  <c r="AV78" i="2"/>
  <c r="AW78" i="2"/>
  <c r="AH79" i="2"/>
  <c r="AI79" i="2"/>
  <c r="AJ79" i="2"/>
  <c r="AK79" i="2"/>
  <c r="AL79" i="2"/>
  <c r="AM79" i="2"/>
  <c r="AN79" i="2"/>
  <c r="AO79" i="2"/>
  <c r="AP79" i="2"/>
  <c r="AQ79" i="2"/>
  <c r="AR79" i="2"/>
  <c r="AS79" i="2"/>
  <c r="AT79" i="2"/>
  <c r="AU79" i="2"/>
  <c r="AV79" i="2"/>
  <c r="AW79" i="2"/>
  <c r="AH79" i="11"/>
  <c r="AI79" i="11"/>
  <c r="AJ79" i="11"/>
  <c r="AK79" i="11"/>
  <c r="AL79" i="11"/>
  <c r="AM79" i="11"/>
  <c r="AN79" i="11"/>
  <c r="AO79" i="11"/>
  <c r="AP79" i="11"/>
  <c r="AQ79" i="11"/>
  <c r="AR79" i="11"/>
  <c r="AS79" i="11"/>
  <c r="AT79" i="11"/>
  <c r="AU79" i="11"/>
  <c r="AV79" i="11"/>
  <c r="AW79" i="11"/>
  <c r="AH77" i="11"/>
  <c r="AI77" i="11"/>
  <c r="AJ77" i="11"/>
  <c r="AK77" i="11"/>
  <c r="AL77" i="11"/>
  <c r="AM77" i="11"/>
  <c r="AN77" i="11"/>
  <c r="AO77" i="11"/>
  <c r="AP77" i="11"/>
  <c r="AQ77" i="11"/>
  <c r="AR77" i="11"/>
  <c r="AS77" i="11"/>
  <c r="AT77" i="11"/>
  <c r="AU77" i="11"/>
  <c r="AV77" i="11"/>
  <c r="AW77" i="11"/>
  <c r="AH78" i="11"/>
  <c r="AI78" i="11"/>
  <c r="AJ78" i="11"/>
  <c r="AK78" i="11"/>
  <c r="AL78" i="11"/>
  <c r="AM78" i="11"/>
  <c r="AN78" i="11"/>
  <c r="AO78" i="11"/>
  <c r="AP78" i="11"/>
  <c r="AQ78" i="11"/>
  <c r="AR78" i="11"/>
  <c r="AS78" i="11"/>
  <c r="AT78" i="11"/>
  <c r="AU78" i="11"/>
  <c r="AV78" i="11"/>
  <c r="AW78" i="11"/>
  <c r="AH77" i="2"/>
  <c r="AI77" i="2"/>
  <c r="AJ77" i="2"/>
  <c r="AK77" i="2"/>
  <c r="AL77" i="2"/>
  <c r="AM77" i="2"/>
  <c r="AN77" i="2"/>
  <c r="AO77" i="2"/>
  <c r="AP77" i="2"/>
  <c r="AQ77" i="2"/>
  <c r="AR77" i="2"/>
  <c r="AS77" i="2"/>
  <c r="AT77" i="2"/>
  <c r="AU77" i="2"/>
  <c r="AV77" i="2"/>
  <c r="AW77" i="2"/>
  <c r="AT206" i="11" l="1"/>
  <c r="AU207" i="11" s="1"/>
  <c r="AP206" i="11"/>
  <c r="AQ207" i="11" s="1"/>
  <c r="AL206" i="11"/>
  <c r="AM207" i="11" s="1"/>
  <c r="AH206" i="11"/>
  <c r="AI207" i="11" s="1"/>
  <c r="AT206" i="2"/>
  <c r="AU207" i="2" s="1"/>
  <c r="AN207" i="2"/>
  <c r="AI207" i="2"/>
  <c r="AH76" i="11"/>
  <c r="AI76" i="11"/>
  <c r="AJ76" i="11"/>
  <c r="AK76" i="11"/>
  <c r="AL76" i="11"/>
  <c r="AM76" i="11"/>
  <c r="AN76" i="11"/>
  <c r="AO76" i="11"/>
  <c r="AP76" i="11"/>
  <c r="AQ76" i="11"/>
  <c r="AR76" i="11"/>
  <c r="AS76" i="11"/>
  <c r="AT76" i="11"/>
  <c r="AU76" i="11"/>
  <c r="AV76" i="11"/>
  <c r="AW76" i="11"/>
  <c r="AH76" i="2"/>
  <c r="AI76" i="2"/>
  <c r="AJ76" i="2"/>
  <c r="AK76" i="2"/>
  <c r="AL76" i="2"/>
  <c r="AM76" i="2"/>
  <c r="AN76" i="2"/>
  <c r="AO76" i="2"/>
  <c r="AP76" i="2"/>
  <c r="AQ76" i="2"/>
  <c r="AR76" i="2"/>
  <c r="AS76" i="2"/>
  <c r="AT76" i="2"/>
  <c r="AU76" i="2"/>
  <c r="AV76" i="2"/>
  <c r="AW76" i="2"/>
  <c r="AH75" i="11" l="1"/>
  <c r="AI75" i="11"/>
  <c r="AJ75" i="11"/>
  <c r="AK75" i="11"/>
  <c r="AL75" i="11"/>
  <c r="AM75" i="11"/>
  <c r="AN75" i="11"/>
  <c r="AO75" i="11"/>
  <c r="AP75" i="11"/>
  <c r="AQ75" i="11"/>
  <c r="AR75" i="11"/>
  <c r="AS75" i="11"/>
  <c r="AT75" i="11"/>
  <c r="AU75" i="11"/>
  <c r="AV75" i="11"/>
  <c r="AW75" i="11"/>
  <c r="AH75" i="2"/>
  <c r="AI75" i="2"/>
  <c r="AJ75" i="2"/>
  <c r="AK75" i="2"/>
  <c r="AL75" i="2"/>
  <c r="AM75" i="2"/>
  <c r="AN75" i="2"/>
  <c r="AO75" i="2"/>
  <c r="AP75" i="2"/>
  <c r="AQ75" i="2"/>
  <c r="AR75" i="2"/>
  <c r="AS75" i="2"/>
  <c r="AT75" i="2"/>
  <c r="AU75" i="2"/>
  <c r="AV75" i="2"/>
  <c r="AW75" i="2"/>
  <c r="AH74" i="11" l="1"/>
  <c r="AI74" i="11"/>
  <c r="AJ74" i="11"/>
  <c r="AK74" i="11"/>
  <c r="AL74" i="11"/>
  <c r="AM74" i="11"/>
  <c r="AN74" i="11"/>
  <c r="AO74" i="11"/>
  <c r="AP74" i="11"/>
  <c r="AQ74" i="11"/>
  <c r="AR74" i="11"/>
  <c r="AS74" i="11"/>
  <c r="AT74" i="11"/>
  <c r="AU74" i="11"/>
  <c r="AV74" i="11"/>
  <c r="AW74" i="11"/>
  <c r="AH74" i="2"/>
  <c r="AI74" i="2"/>
  <c r="AJ74" i="2"/>
  <c r="AK74" i="2"/>
  <c r="AL74" i="2"/>
  <c r="AM74" i="2"/>
  <c r="AN74" i="2"/>
  <c r="AO74" i="2"/>
  <c r="AP74" i="2"/>
  <c r="AQ74" i="2"/>
  <c r="AR74" i="2"/>
  <c r="AS74" i="2"/>
  <c r="AT74" i="2"/>
  <c r="AU74" i="2"/>
  <c r="AV74" i="2"/>
  <c r="AW74" i="2"/>
  <c r="U1" i="11" l="1"/>
  <c r="V1" i="11"/>
  <c r="W1" i="11"/>
  <c r="X1" i="11"/>
  <c r="Y1" i="11"/>
  <c r="Z1" i="11"/>
  <c r="A12" i="2" l="1"/>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A49" i="2"/>
  <c r="A50" i="2"/>
  <c r="A51" i="2"/>
  <c r="A52" i="2"/>
  <c r="A53" i="2"/>
  <c r="A54" i="2"/>
  <c r="A55" i="2"/>
  <c r="A56" i="2"/>
  <c r="A57" i="2"/>
  <c r="A58" i="2"/>
  <c r="A59" i="2"/>
  <c r="A60" i="2"/>
  <c r="A61" i="2"/>
  <c r="A62" i="2"/>
  <c r="A63" i="2"/>
  <c r="A64" i="2"/>
  <c r="A65" i="2"/>
  <c r="A66" i="2"/>
  <c r="A67" i="2"/>
  <c r="A68" i="2"/>
  <c r="A69" i="2"/>
  <c r="A70" i="2"/>
  <c r="A71" i="2"/>
  <c r="A72" i="2"/>
  <c r="A73" i="2"/>
  <c r="A74" i="2"/>
  <c r="A75" i="2"/>
  <c r="A76" i="2"/>
  <c r="A77" i="2"/>
  <c r="A78" i="2" s="1"/>
  <c r="A79" i="2" s="1"/>
  <c r="A80" i="2" s="1"/>
  <c r="A81" i="2" s="1"/>
  <c r="A82" i="2" s="1"/>
  <c r="A83" i="2" s="1"/>
  <c r="A84" i="2" s="1"/>
  <c r="A85" i="2" s="1"/>
  <c r="AH73" i="11" l="1"/>
  <c r="AI73" i="11"/>
  <c r="AJ73" i="11"/>
  <c r="AK73" i="11"/>
  <c r="AL73" i="11"/>
  <c r="AM73" i="11"/>
  <c r="AN73" i="11"/>
  <c r="AO73" i="11"/>
  <c r="AP73" i="11"/>
  <c r="AQ73" i="11"/>
  <c r="AR73" i="11"/>
  <c r="AS73" i="11"/>
  <c r="AT73" i="11"/>
  <c r="AU73" i="11"/>
  <c r="AV73" i="11"/>
  <c r="AW73" i="11"/>
  <c r="AH73" i="2"/>
  <c r="AI73" i="2"/>
  <c r="AJ73" i="2"/>
  <c r="AK73" i="2"/>
  <c r="AL73" i="2"/>
  <c r="AM73" i="2"/>
  <c r="AN73" i="2"/>
  <c r="AO73" i="2"/>
  <c r="AP73" i="2"/>
  <c r="AQ73" i="2"/>
  <c r="AR73" i="2"/>
  <c r="AS73" i="2"/>
  <c r="AT73" i="2"/>
  <c r="AU73" i="2"/>
  <c r="AV73" i="2"/>
  <c r="AW73" i="2"/>
  <c r="AH62" i="11" l="1"/>
  <c r="AI62" i="11"/>
  <c r="AJ62" i="11"/>
  <c r="AK62" i="11"/>
  <c r="AL62" i="11"/>
  <c r="AM62" i="11"/>
  <c r="AN62" i="11"/>
  <c r="AO62" i="11"/>
  <c r="AP62" i="11"/>
  <c r="AQ62" i="11"/>
  <c r="AR62" i="11"/>
  <c r="AS62" i="11"/>
  <c r="AT62" i="11"/>
  <c r="AU62" i="11"/>
  <c r="AV62" i="11"/>
  <c r="AW62" i="11"/>
  <c r="AH63" i="11"/>
  <c r="AI63" i="11"/>
  <c r="AJ63" i="11"/>
  <c r="AK63" i="11"/>
  <c r="AL63" i="11"/>
  <c r="AM63" i="11"/>
  <c r="AN63" i="11"/>
  <c r="AO63" i="11"/>
  <c r="AP63" i="11"/>
  <c r="AQ63" i="11"/>
  <c r="AR63" i="11"/>
  <c r="AS63" i="11"/>
  <c r="AT63" i="11"/>
  <c r="AU63" i="11"/>
  <c r="AV63" i="11"/>
  <c r="AW63" i="11"/>
  <c r="AH64" i="11"/>
  <c r="AI64" i="11"/>
  <c r="AJ64" i="11"/>
  <c r="AK64" i="11"/>
  <c r="AL64" i="11"/>
  <c r="AM64" i="11"/>
  <c r="AN64" i="11"/>
  <c r="AO64" i="11"/>
  <c r="AP64" i="11"/>
  <c r="AQ64" i="11"/>
  <c r="AR64" i="11"/>
  <c r="AS64" i="11"/>
  <c r="AT64" i="11"/>
  <c r="AU64" i="11"/>
  <c r="AV64" i="11"/>
  <c r="AW64" i="11"/>
  <c r="AH65" i="11"/>
  <c r="AI65" i="11"/>
  <c r="AJ65" i="11"/>
  <c r="AK65" i="11"/>
  <c r="AL65" i="11"/>
  <c r="AM65" i="11"/>
  <c r="AN65" i="11"/>
  <c r="AO65" i="11"/>
  <c r="AP65" i="11"/>
  <c r="AQ65" i="11"/>
  <c r="AR65" i="11"/>
  <c r="AS65" i="11"/>
  <c r="AT65" i="11"/>
  <c r="AU65" i="11"/>
  <c r="AV65" i="11"/>
  <c r="AW65" i="11"/>
  <c r="AH66" i="11"/>
  <c r="AI66" i="11"/>
  <c r="AJ66" i="11"/>
  <c r="AK66" i="11"/>
  <c r="AL66" i="11"/>
  <c r="AL205" i="11" s="1"/>
  <c r="AM206" i="11" s="1"/>
  <c r="AM66" i="11"/>
  <c r="AN66" i="11"/>
  <c r="AO66" i="11"/>
  <c r="AP66" i="11"/>
  <c r="AP205" i="11" s="1"/>
  <c r="AQ206" i="11" s="1"/>
  <c r="AQ66" i="11"/>
  <c r="AR66" i="11"/>
  <c r="AS66" i="11"/>
  <c r="AT66" i="11"/>
  <c r="AT205" i="11" s="1"/>
  <c r="AU206" i="11" s="1"/>
  <c r="AU66" i="11"/>
  <c r="AV66" i="11"/>
  <c r="AW66" i="11"/>
  <c r="AH67" i="11"/>
  <c r="AI67" i="11"/>
  <c r="AJ67" i="11"/>
  <c r="AK67" i="11"/>
  <c r="AL67" i="11"/>
  <c r="AM67" i="11"/>
  <c r="AN67" i="11"/>
  <c r="AO67" i="11"/>
  <c r="AP67" i="11"/>
  <c r="AQ67" i="11"/>
  <c r="AR67" i="11"/>
  <c r="AS67" i="11"/>
  <c r="AT67" i="11"/>
  <c r="AU67" i="11"/>
  <c r="AV67" i="11"/>
  <c r="AW67" i="11"/>
  <c r="AH68" i="11"/>
  <c r="AI68" i="11"/>
  <c r="AJ68" i="11"/>
  <c r="AK68" i="11"/>
  <c r="AL68" i="11"/>
  <c r="AM68" i="11"/>
  <c r="AN68" i="11"/>
  <c r="AO68" i="11"/>
  <c r="AP68" i="11"/>
  <c r="AQ68" i="11"/>
  <c r="AR68" i="11"/>
  <c r="AS68" i="11"/>
  <c r="AT68" i="11"/>
  <c r="AU68" i="11"/>
  <c r="AV68" i="11"/>
  <c r="AW68" i="11"/>
  <c r="AH69" i="11"/>
  <c r="AI69" i="11"/>
  <c r="AJ69" i="11"/>
  <c r="AK69" i="11"/>
  <c r="AL69" i="11"/>
  <c r="AM69" i="11"/>
  <c r="AN69" i="11"/>
  <c r="AO69" i="11"/>
  <c r="AP69" i="11"/>
  <c r="AQ69" i="11"/>
  <c r="AR69" i="11"/>
  <c r="AS69" i="11"/>
  <c r="AT69" i="11"/>
  <c r="AU69" i="11"/>
  <c r="AV69" i="11"/>
  <c r="AW69" i="11"/>
  <c r="AH70" i="11"/>
  <c r="AI70" i="11"/>
  <c r="AJ70" i="11"/>
  <c r="AK70" i="11"/>
  <c r="AL70" i="11"/>
  <c r="AM70" i="11"/>
  <c r="AN70" i="11"/>
  <c r="AO70" i="11"/>
  <c r="AP70" i="11"/>
  <c r="AQ70" i="11"/>
  <c r="AR70" i="11"/>
  <c r="AS70" i="11"/>
  <c r="AT70" i="11"/>
  <c r="AU70" i="11"/>
  <c r="AV70" i="11"/>
  <c r="AW70" i="11"/>
  <c r="AH71" i="11"/>
  <c r="AI71" i="11"/>
  <c r="AJ71" i="11"/>
  <c r="AK71" i="11"/>
  <c r="AL71" i="11"/>
  <c r="AM71" i="11"/>
  <c r="AN71" i="11"/>
  <c r="AO71" i="11"/>
  <c r="AP71" i="11"/>
  <c r="AQ71" i="11"/>
  <c r="AR71" i="11"/>
  <c r="AS71" i="11"/>
  <c r="AT71" i="11"/>
  <c r="AU71" i="11"/>
  <c r="AV71" i="11"/>
  <c r="AW71" i="11"/>
  <c r="AH72" i="11"/>
  <c r="AI72" i="11"/>
  <c r="AJ72" i="11"/>
  <c r="AK72" i="11"/>
  <c r="AL72" i="11"/>
  <c r="AM72" i="11"/>
  <c r="AN72" i="11"/>
  <c r="AO72" i="11"/>
  <c r="AP72" i="11"/>
  <c r="AQ72" i="11"/>
  <c r="AR72" i="11"/>
  <c r="AS72" i="11"/>
  <c r="AT72" i="11"/>
  <c r="AU72" i="11"/>
  <c r="AV72" i="11"/>
  <c r="AW72" i="11"/>
  <c r="AH66" i="2"/>
  <c r="AI66" i="2"/>
  <c r="AJ66" i="2"/>
  <c r="AK66" i="2"/>
  <c r="AL66" i="2"/>
  <c r="AL205" i="2" s="1"/>
  <c r="AM206" i="2" s="1"/>
  <c r="AM66" i="2"/>
  <c r="AN66" i="2"/>
  <c r="AO66" i="2"/>
  <c r="AP66" i="2"/>
  <c r="AP205" i="2" s="1"/>
  <c r="AQ206" i="2" s="1"/>
  <c r="AQ66" i="2"/>
  <c r="AR66" i="2"/>
  <c r="AS66" i="2"/>
  <c r="AT66" i="2"/>
  <c r="AU66" i="2"/>
  <c r="AV66" i="2"/>
  <c r="AW66" i="2"/>
  <c r="AH67" i="2"/>
  <c r="AI67" i="2"/>
  <c r="AJ67" i="2"/>
  <c r="AK67" i="2"/>
  <c r="AL67" i="2"/>
  <c r="AM67" i="2"/>
  <c r="AN67" i="2"/>
  <c r="AO67" i="2"/>
  <c r="AP67" i="2"/>
  <c r="AQ67" i="2"/>
  <c r="AR67" i="2"/>
  <c r="AS67" i="2"/>
  <c r="AT67" i="2"/>
  <c r="AU67" i="2"/>
  <c r="AV67" i="2"/>
  <c r="AW67" i="2"/>
  <c r="AH68" i="2"/>
  <c r="AI68" i="2"/>
  <c r="AJ68" i="2"/>
  <c r="AK68" i="2"/>
  <c r="AL68" i="2"/>
  <c r="AM68" i="2"/>
  <c r="AN68" i="2"/>
  <c r="AO68" i="2"/>
  <c r="AP68" i="2"/>
  <c r="AQ68" i="2"/>
  <c r="AR68" i="2"/>
  <c r="AS68" i="2"/>
  <c r="AT68" i="2"/>
  <c r="AU68" i="2"/>
  <c r="AV68" i="2"/>
  <c r="AW68" i="2"/>
  <c r="AH69" i="2"/>
  <c r="AI69" i="2"/>
  <c r="AJ69" i="2"/>
  <c r="AK69" i="2"/>
  <c r="AL69" i="2"/>
  <c r="AM69" i="2"/>
  <c r="AN69" i="2"/>
  <c r="AO69" i="2"/>
  <c r="AP69" i="2"/>
  <c r="AQ69" i="2"/>
  <c r="AR69" i="2"/>
  <c r="AS69" i="2"/>
  <c r="AT69" i="2"/>
  <c r="AU69" i="2"/>
  <c r="AV69" i="2"/>
  <c r="AW69" i="2"/>
  <c r="AH70" i="2"/>
  <c r="AI70" i="2"/>
  <c r="AJ70" i="2"/>
  <c r="AK70" i="2"/>
  <c r="AL70" i="2"/>
  <c r="AM70" i="2"/>
  <c r="AN70" i="2"/>
  <c r="AO70" i="2"/>
  <c r="AP70" i="2"/>
  <c r="AQ70" i="2"/>
  <c r="AR70" i="2"/>
  <c r="AS70" i="2"/>
  <c r="AT70" i="2"/>
  <c r="AU70" i="2"/>
  <c r="AV70" i="2"/>
  <c r="AW70" i="2"/>
  <c r="AH71" i="2"/>
  <c r="AI71" i="2"/>
  <c r="AJ71" i="2"/>
  <c r="AK71" i="2"/>
  <c r="AL71" i="2"/>
  <c r="AM71" i="2"/>
  <c r="AN71" i="2"/>
  <c r="AO71" i="2"/>
  <c r="AP71" i="2"/>
  <c r="AQ71" i="2"/>
  <c r="AR71" i="2"/>
  <c r="AS71" i="2"/>
  <c r="AT71" i="2"/>
  <c r="AU71" i="2"/>
  <c r="AV71" i="2"/>
  <c r="AW71" i="2"/>
  <c r="AH72" i="2"/>
  <c r="AI72" i="2"/>
  <c r="AJ72" i="2"/>
  <c r="AK72" i="2"/>
  <c r="AL72" i="2"/>
  <c r="AM72" i="2"/>
  <c r="AN72" i="2"/>
  <c r="AO72" i="2"/>
  <c r="AP72" i="2"/>
  <c r="AQ72" i="2"/>
  <c r="AR72" i="2"/>
  <c r="AS72" i="2"/>
  <c r="AT72" i="2"/>
  <c r="AU72" i="2"/>
  <c r="AV72" i="2"/>
  <c r="AW72" i="2"/>
  <c r="AH205" i="11" l="1"/>
  <c r="AI206" i="11" s="1"/>
  <c r="AT205" i="2"/>
  <c r="AU206" i="2" s="1"/>
  <c r="AH205" i="2"/>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109" i="17"/>
  <c r="D110" i="17"/>
  <c r="D111" i="17"/>
  <c r="D112" i="17"/>
  <c r="D113" i="17"/>
  <c r="D114" i="17"/>
  <c r="D115" i="17"/>
  <c r="D116" i="17"/>
  <c r="D117" i="17"/>
  <c r="D118" i="17"/>
  <c r="D119" i="17"/>
  <c r="D120" i="17"/>
  <c r="D121" i="17"/>
  <c r="D122" i="17"/>
  <c r="D123" i="17"/>
  <c r="D124" i="17"/>
  <c r="D125" i="17"/>
  <c r="D126" i="17"/>
  <c r="D127" i="17"/>
  <c r="D128" i="17"/>
  <c r="D129" i="17"/>
  <c r="D130" i="17"/>
  <c r="D131" i="17"/>
  <c r="D132" i="17"/>
  <c r="D133" i="17"/>
  <c r="D2" i="17"/>
  <c r="AN206" i="2" l="1"/>
  <c r="AI206" i="2"/>
  <c r="A122" i="17"/>
  <c r="C122" i="17"/>
  <c r="A110" i="17"/>
  <c r="C110" i="17"/>
  <c r="A102" i="17"/>
  <c r="C102" i="17"/>
  <c r="A86" i="17"/>
  <c r="C86" i="17"/>
  <c r="A82" i="17"/>
  <c r="C82" i="17"/>
  <c r="A78" i="17"/>
  <c r="C78" i="17"/>
  <c r="A70" i="17"/>
  <c r="C70" i="17"/>
  <c r="A66" i="17"/>
  <c r="C66" i="17"/>
  <c r="A58" i="17"/>
  <c r="C58" i="17"/>
  <c r="A54" i="17"/>
  <c r="C54" i="17"/>
  <c r="A50" i="17"/>
  <c r="C50" i="17"/>
  <c r="A42" i="17"/>
  <c r="C42" i="17"/>
  <c r="A38" i="17"/>
  <c r="C38" i="17"/>
  <c r="A30" i="17"/>
  <c r="C30" i="17"/>
  <c r="A26" i="17"/>
  <c r="C26" i="17"/>
  <c r="A18" i="17"/>
  <c r="C18" i="17"/>
  <c r="A14" i="17"/>
  <c r="C14" i="17"/>
  <c r="A10" i="17"/>
  <c r="C10" i="17"/>
  <c r="A6" i="17"/>
  <c r="C6" i="17"/>
  <c r="A126" i="17"/>
  <c r="C126" i="17"/>
  <c r="A114" i="17"/>
  <c r="C114" i="17"/>
  <c r="A94" i="17"/>
  <c r="C94" i="17"/>
  <c r="A74" i="17"/>
  <c r="C74" i="17"/>
  <c r="A62" i="17"/>
  <c r="C62" i="17"/>
  <c r="A46" i="17"/>
  <c r="C46" i="17"/>
  <c r="A34" i="17"/>
  <c r="C34" i="17"/>
  <c r="A22" i="17"/>
  <c r="C22" i="17"/>
  <c r="A133" i="17"/>
  <c r="C133" i="17"/>
  <c r="A129" i="17"/>
  <c r="C129" i="17"/>
  <c r="A125" i="17"/>
  <c r="C125" i="17"/>
  <c r="A121" i="17"/>
  <c r="C121" i="17"/>
  <c r="A117" i="17"/>
  <c r="C117" i="17"/>
  <c r="A113" i="17"/>
  <c r="C113" i="17"/>
  <c r="A109" i="17"/>
  <c r="C109" i="17"/>
  <c r="A105" i="17"/>
  <c r="C105" i="17"/>
  <c r="A101" i="17"/>
  <c r="C101" i="17"/>
  <c r="A97" i="17"/>
  <c r="C97" i="17"/>
  <c r="A93" i="17"/>
  <c r="C93" i="17"/>
  <c r="A89" i="17"/>
  <c r="C89" i="17"/>
  <c r="A85" i="17"/>
  <c r="C85" i="17"/>
  <c r="A81" i="17"/>
  <c r="C81" i="17"/>
  <c r="A77" i="17"/>
  <c r="C77" i="17"/>
  <c r="A73" i="17"/>
  <c r="C73" i="17"/>
  <c r="A69" i="17"/>
  <c r="C69" i="17"/>
  <c r="A65" i="17"/>
  <c r="C65" i="17"/>
  <c r="A61" i="17"/>
  <c r="C61" i="17"/>
  <c r="A57" i="17"/>
  <c r="C57" i="17"/>
  <c r="A53" i="17"/>
  <c r="C53" i="17"/>
  <c r="A49" i="17"/>
  <c r="C49" i="17"/>
  <c r="A45" i="17"/>
  <c r="C45" i="17"/>
  <c r="A41" i="17"/>
  <c r="C41" i="17"/>
  <c r="A37" i="17"/>
  <c r="C37" i="17"/>
  <c r="A33" i="17"/>
  <c r="C33" i="17"/>
  <c r="A29" i="17"/>
  <c r="C29" i="17"/>
  <c r="A25" i="17"/>
  <c r="C25" i="17"/>
  <c r="A21" i="17"/>
  <c r="C21" i="17"/>
  <c r="A17" i="17"/>
  <c r="C17" i="17"/>
  <c r="A13" i="17"/>
  <c r="C13" i="17"/>
  <c r="A9" i="17"/>
  <c r="C9" i="17"/>
  <c r="A5" i="17"/>
  <c r="C5" i="17"/>
  <c r="A130" i="17"/>
  <c r="C130" i="17"/>
  <c r="A120" i="17"/>
  <c r="C120" i="17"/>
  <c r="A92" i="17"/>
  <c r="C92" i="17"/>
  <c r="A44" i="17"/>
  <c r="C44" i="17"/>
  <c r="A2" i="17"/>
  <c r="C2" i="17"/>
  <c r="A118" i="17"/>
  <c r="C118" i="17"/>
  <c r="A106" i="17"/>
  <c r="C106" i="17"/>
  <c r="A98" i="17"/>
  <c r="C98" i="17"/>
  <c r="A90" i="17"/>
  <c r="C90" i="17"/>
  <c r="A132" i="17"/>
  <c r="C132" i="17"/>
  <c r="A128" i="17"/>
  <c r="C128" i="17"/>
  <c r="A124" i="17"/>
  <c r="C124" i="17"/>
  <c r="A116" i="17"/>
  <c r="C116" i="17"/>
  <c r="A112" i="17"/>
  <c r="C112" i="17"/>
  <c r="A108" i="17"/>
  <c r="C108" i="17"/>
  <c r="A104" i="17"/>
  <c r="C104" i="17"/>
  <c r="A100" i="17"/>
  <c r="C100" i="17"/>
  <c r="A96" i="17"/>
  <c r="C96" i="17"/>
  <c r="A88" i="17"/>
  <c r="C88" i="17"/>
  <c r="A84" i="17"/>
  <c r="C84" i="17"/>
  <c r="A80" i="17"/>
  <c r="C80" i="17"/>
  <c r="A76" i="17"/>
  <c r="C76" i="17"/>
  <c r="A72" i="17"/>
  <c r="C72" i="17"/>
  <c r="A68" i="17"/>
  <c r="C68" i="17"/>
  <c r="A64" i="17"/>
  <c r="C64" i="17"/>
  <c r="A60" i="17"/>
  <c r="C60" i="17"/>
  <c r="A56" i="17"/>
  <c r="C56" i="17"/>
  <c r="A52" i="17"/>
  <c r="C52" i="17"/>
  <c r="A48" i="17"/>
  <c r="C48" i="17"/>
  <c r="A40" i="17"/>
  <c r="C40" i="17"/>
  <c r="A36" i="17"/>
  <c r="C36" i="17"/>
  <c r="A32" i="17"/>
  <c r="C32" i="17"/>
  <c r="A28" i="17"/>
  <c r="C28" i="17"/>
  <c r="A24" i="17"/>
  <c r="C24" i="17"/>
  <c r="A20" i="17"/>
  <c r="C20" i="17"/>
  <c r="A16" i="17"/>
  <c r="C16" i="17"/>
  <c r="A12" i="17"/>
  <c r="C12" i="17"/>
  <c r="A8" i="17"/>
  <c r="C8" i="17"/>
  <c r="A4" i="17"/>
  <c r="C4" i="17"/>
  <c r="A131" i="17"/>
  <c r="C131" i="17"/>
  <c r="A127" i="17"/>
  <c r="C127" i="17"/>
  <c r="A123" i="17"/>
  <c r="C123" i="17"/>
  <c r="A119" i="17"/>
  <c r="C119" i="17"/>
  <c r="A115" i="17"/>
  <c r="C115" i="17"/>
  <c r="A111" i="17"/>
  <c r="C111" i="17"/>
  <c r="A107" i="17"/>
  <c r="C107" i="17"/>
  <c r="A103" i="17"/>
  <c r="C103" i="17"/>
  <c r="A99" i="17"/>
  <c r="C99" i="17"/>
  <c r="A95" i="17"/>
  <c r="C95" i="17"/>
  <c r="A91" i="17"/>
  <c r="C91" i="17"/>
  <c r="A87" i="17"/>
  <c r="C87" i="17"/>
  <c r="A83" i="17"/>
  <c r="C83" i="17"/>
  <c r="A79" i="17"/>
  <c r="C79" i="17"/>
  <c r="A75" i="17"/>
  <c r="C75" i="17"/>
  <c r="A71" i="17"/>
  <c r="C71" i="17"/>
  <c r="A67" i="17"/>
  <c r="C67" i="17"/>
  <c r="A63" i="17"/>
  <c r="C63" i="17"/>
  <c r="A59" i="17"/>
  <c r="C59" i="17"/>
  <c r="A55" i="17"/>
  <c r="C55" i="17"/>
  <c r="A51" i="17"/>
  <c r="C51" i="17"/>
  <c r="A47" i="17"/>
  <c r="C47" i="17"/>
  <c r="A43" i="17"/>
  <c r="C43" i="17"/>
  <c r="A39" i="17"/>
  <c r="C39" i="17"/>
  <c r="A35" i="17"/>
  <c r="C35" i="17"/>
  <c r="A31" i="17"/>
  <c r="C31" i="17"/>
  <c r="A27" i="17"/>
  <c r="C27" i="17"/>
  <c r="A23" i="17"/>
  <c r="C23" i="17"/>
  <c r="A19" i="17"/>
  <c r="C19" i="17"/>
  <c r="A15" i="17"/>
  <c r="C15" i="17"/>
  <c r="A11" i="17"/>
  <c r="C11" i="17"/>
  <c r="A7" i="17"/>
  <c r="C7" i="17"/>
  <c r="A3" i="17"/>
  <c r="C3" i="17"/>
  <c r="V122" i="14" l="1"/>
  <c r="W122" i="14"/>
  <c r="V123" i="14"/>
  <c r="W123" i="14"/>
  <c r="V124" i="14"/>
  <c r="W124" i="14"/>
  <c r="V125" i="14"/>
  <c r="W125" i="14"/>
  <c r="V126" i="14"/>
  <c r="W126" i="14"/>
  <c r="V127" i="14"/>
  <c r="W127" i="14"/>
  <c r="V128" i="14"/>
  <c r="W128" i="14"/>
  <c r="V129" i="14"/>
  <c r="W129" i="14"/>
  <c r="V130" i="14"/>
  <c r="W130" i="14"/>
  <c r="V131" i="14"/>
  <c r="W131" i="14"/>
  <c r="V132" i="14"/>
  <c r="W132" i="14"/>
  <c r="V133" i="14"/>
  <c r="W133" i="14"/>
  <c r="C122" i="14"/>
  <c r="A122" i="14" s="1"/>
  <c r="C123" i="14"/>
  <c r="A123" i="14" s="1"/>
  <c r="C124" i="14"/>
  <c r="A124" i="14" s="1"/>
  <c r="C125" i="14"/>
  <c r="A125" i="14" s="1"/>
  <c r="C126" i="14"/>
  <c r="A126" i="14" s="1"/>
  <c r="C127" i="14"/>
  <c r="A127" i="14" s="1"/>
  <c r="C128" i="14"/>
  <c r="A128" i="14" s="1"/>
  <c r="C129" i="14"/>
  <c r="A129" i="14" s="1"/>
  <c r="C130" i="14"/>
  <c r="A130" i="14" s="1"/>
  <c r="C131" i="14"/>
  <c r="A131" i="14" s="1"/>
  <c r="C132" i="14"/>
  <c r="A132" i="14" s="1"/>
  <c r="C133" i="14"/>
  <c r="A133" i="14" s="1"/>
  <c r="BP2" i="8"/>
  <c r="BP10" i="8" s="1"/>
  <c r="BQ2" i="8"/>
  <c r="BQ5" i="8" s="1"/>
  <c r="BR2" i="8"/>
  <c r="BR3" i="8" s="1"/>
  <c r="BS2" i="8"/>
  <c r="BS10" i="8" s="1"/>
  <c r="BT2" i="8"/>
  <c r="BT4" i="8" s="1"/>
  <c r="BU2" i="8"/>
  <c r="BU6" i="8" s="1"/>
  <c r="BQ1" i="12"/>
  <c r="BR1" i="12"/>
  <c r="BS1" i="12"/>
  <c r="BT1" i="12"/>
  <c r="BU1" i="12"/>
  <c r="BQ1" i="5"/>
  <c r="BR1" i="5"/>
  <c r="BS1" i="5"/>
  <c r="BT1" i="5"/>
  <c r="BU1" i="5"/>
  <c r="M134" i="11" l="1"/>
  <c r="AH134" i="11" s="1"/>
  <c r="Q134" i="11"/>
  <c r="AL134" i="11" s="1"/>
  <c r="N134" i="11"/>
  <c r="R134" i="11"/>
  <c r="O134" i="11"/>
  <c r="S134" i="11"/>
  <c r="Y134" i="11" s="1"/>
  <c r="T134" i="11"/>
  <c r="P134" i="11"/>
  <c r="O136" i="11"/>
  <c r="S136" i="11"/>
  <c r="P136" i="11"/>
  <c r="T136" i="11"/>
  <c r="M136" i="11"/>
  <c r="AH136" i="11" s="1"/>
  <c r="Q136" i="11"/>
  <c r="AL136" i="11" s="1"/>
  <c r="R136" i="11"/>
  <c r="N136" i="11"/>
  <c r="N131" i="11"/>
  <c r="R131" i="11"/>
  <c r="O131" i="11"/>
  <c r="S131" i="11"/>
  <c r="P131" i="11"/>
  <c r="T131" i="11"/>
  <c r="Q131" i="11"/>
  <c r="M131" i="11"/>
  <c r="AH131" i="11" s="1"/>
  <c r="N137" i="11"/>
  <c r="R137" i="11"/>
  <c r="O137" i="11"/>
  <c r="S137" i="11"/>
  <c r="P137" i="11"/>
  <c r="T137" i="11"/>
  <c r="M137" i="11"/>
  <c r="AH137" i="11" s="1"/>
  <c r="Q137" i="11"/>
  <c r="AL137" i="11" s="1"/>
  <c r="O133" i="11"/>
  <c r="S133" i="11"/>
  <c r="P133" i="11"/>
  <c r="T133" i="11"/>
  <c r="M133" i="11"/>
  <c r="AH133" i="11" s="1"/>
  <c r="Q133" i="11"/>
  <c r="AL133" i="11" s="1"/>
  <c r="N133" i="11"/>
  <c r="R133" i="11"/>
  <c r="O132" i="11"/>
  <c r="S132" i="11"/>
  <c r="P132" i="11"/>
  <c r="T132" i="11"/>
  <c r="M132" i="11"/>
  <c r="AH132" i="11" s="1"/>
  <c r="Q132" i="11"/>
  <c r="AL132" i="11" s="1"/>
  <c r="N132" i="11"/>
  <c r="R132" i="11"/>
  <c r="BR7" i="8"/>
  <c r="BQ10" i="8"/>
  <c r="BQ8" i="8"/>
  <c r="BR10" i="8"/>
  <c r="BT10" i="8"/>
  <c r="BS6" i="8"/>
  <c r="BU10" i="8"/>
  <c r="BU7" i="8"/>
  <c r="BU5" i="8"/>
  <c r="BQ9" i="8"/>
  <c r="BQ4" i="8"/>
  <c r="BU8" i="8"/>
  <c r="BQ7" i="8"/>
  <c r="BQ3" i="8"/>
  <c r="BU4" i="8"/>
  <c r="BS8" i="8"/>
  <c r="BS4" i="8"/>
  <c r="BR9" i="8"/>
  <c r="BR8" i="8"/>
  <c r="BR5" i="8"/>
  <c r="BU3" i="8"/>
  <c r="BR6" i="8"/>
  <c r="BU9" i="8"/>
  <c r="BT8" i="8"/>
  <c r="BP8" i="8"/>
  <c r="BQ6" i="8"/>
  <c r="BR4" i="8"/>
  <c r="BT6" i="8"/>
  <c r="BP6" i="8"/>
  <c r="BP4" i="8"/>
  <c r="BS9" i="8"/>
  <c r="BS7" i="8"/>
  <c r="BS5" i="8"/>
  <c r="BS3" i="8"/>
  <c r="BT9" i="8"/>
  <c r="BP9" i="8"/>
  <c r="BT7" i="8"/>
  <c r="BP7" i="8"/>
  <c r="BT5" i="8"/>
  <c r="BP5" i="8"/>
  <c r="BT3" i="8"/>
  <c r="BP3" i="8"/>
  <c r="AL131" i="11" l="1"/>
  <c r="O135" i="2"/>
  <c r="S135" i="2"/>
  <c r="P135" i="2"/>
  <c r="T135" i="2"/>
  <c r="M135" i="2"/>
  <c r="AH135" i="2" s="1"/>
  <c r="Q135" i="2"/>
  <c r="AL135" i="2" s="1"/>
  <c r="N135" i="2"/>
  <c r="R135" i="2"/>
  <c r="W137" i="11"/>
  <c r="V134" i="11"/>
  <c r="U137" i="11"/>
  <c r="Z131" i="11"/>
  <c r="X131" i="11"/>
  <c r="V131" i="11"/>
  <c r="Z137" i="11"/>
  <c r="W131" i="11"/>
  <c r="U131" i="11"/>
  <c r="M136" i="2"/>
  <c r="AH136" i="2" s="1"/>
  <c r="Q136" i="2"/>
  <c r="AL136" i="2" s="1"/>
  <c r="N136" i="2"/>
  <c r="S136" i="2"/>
  <c r="O136" i="2"/>
  <c r="V136" i="2" s="1"/>
  <c r="T136" i="2"/>
  <c r="Z136" i="2" s="1"/>
  <c r="P136" i="2"/>
  <c r="R136" i="2"/>
  <c r="X132" i="11"/>
  <c r="Z132" i="11"/>
  <c r="X133" i="11"/>
  <c r="Z133" i="11"/>
  <c r="X137" i="11"/>
  <c r="Y137" i="11"/>
  <c r="Y131" i="11"/>
  <c r="U136" i="11"/>
  <c r="Z136" i="11"/>
  <c r="W134" i="11"/>
  <c r="X134" i="11"/>
  <c r="U132" i="11"/>
  <c r="W132" i="11"/>
  <c r="U133" i="11"/>
  <c r="W133" i="11"/>
  <c r="V137" i="11"/>
  <c r="X136" i="11"/>
  <c r="W136" i="11"/>
  <c r="Z134" i="11"/>
  <c r="U134" i="11"/>
  <c r="Y132" i="11"/>
  <c r="Y133" i="11"/>
  <c r="Y136" i="11"/>
  <c r="M137" i="2"/>
  <c r="AH137" i="2" s="1"/>
  <c r="Q137" i="2"/>
  <c r="AL137" i="2" s="1"/>
  <c r="P137" i="2"/>
  <c r="R137" i="2"/>
  <c r="O137" i="2"/>
  <c r="V137" i="2" s="1"/>
  <c r="N137" i="2"/>
  <c r="S137" i="2"/>
  <c r="T137" i="2"/>
  <c r="V132" i="11"/>
  <c r="V133" i="11"/>
  <c r="V136" i="11"/>
  <c r="D133" i="14"/>
  <c r="E133" i="17"/>
  <c r="D129" i="14"/>
  <c r="E129" i="17"/>
  <c r="D125" i="14"/>
  <c r="E125" i="17"/>
  <c r="D132" i="14"/>
  <c r="E132" i="17"/>
  <c r="D128" i="14"/>
  <c r="E128" i="17"/>
  <c r="D124" i="14"/>
  <c r="E124" i="17"/>
  <c r="D131" i="14"/>
  <c r="E131" i="17"/>
  <c r="D127" i="14"/>
  <c r="E127" i="17"/>
  <c r="D123" i="14"/>
  <c r="E123" i="17"/>
  <c r="D130" i="14"/>
  <c r="E130" i="17"/>
  <c r="D126" i="14"/>
  <c r="E126" i="17"/>
  <c r="D122" i="14"/>
  <c r="E122" i="17"/>
  <c r="AH65" i="2"/>
  <c r="AI65" i="2"/>
  <c r="AJ65" i="2"/>
  <c r="AK65" i="2"/>
  <c r="AL65" i="2"/>
  <c r="AM65" i="2"/>
  <c r="AN65" i="2"/>
  <c r="AO65" i="2"/>
  <c r="AP65" i="2"/>
  <c r="AQ65" i="2"/>
  <c r="AR65" i="2"/>
  <c r="AS65" i="2"/>
  <c r="AT65" i="2"/>
  <c r="AU65" i="2"/>
  <c r="AV65" i="2"/>
  <c r="AW65" i="2"/>
  <c r="U135" i="2" l="1"/>
  <c r="X135" i="2"/>
  <c r="Z135" i="2"/>
  <c r="W135" i="2"/>
  <c r="Y135" i="2"/>
  <c r="V135" i="2"/>
  <c r="U137" i="2"/>
  <c r="Z137" i="2"/>
  <c r="X137" i="2"/>
  <c r="X136" i="2"/>
  <c r="Y136" i="2"/>
  <c r="Y137" i="2"/>
  <c r="W137" i="2"/>
  <c r="W136" i="2"/>
  <c r="U136" i="2"/>
  <c r="AY200" i="11"/>
  <c r="H177" i="14" l="1"/>
  <c r="H178" i="14"/>
  <c r="H179" i="14"/>
  <c r="H180" i="14"/>
  <c r="H175" i="14"/>
  <c r="H176" i="14"/>
  <c r="H173" i="14"/>
  <c r="H174" i="14"/>
  <c r="H181" i="14"/>
  <c r="H170" i="14"/>
  <c r="H171" i="14"/>
  <c r="H172" i="14"/>
  <c r="H160" i="14"/>
  <c r="H164" i="14"/>
  <c r="H168" i="14"/>
  <c r="H158" i="14"/>
  <c r="H166" i="14"/>
  <c r="H169" i="14"/>
  <c r="H159" i="14"/>
  <c r="H163" i="14"/>
  <c r="H167" i="14"/>
  <c r="H162" i="14"/>
  <c r="H161" i="14"/>
  <c r="H165" i="14"/>
  <c r="H152" i="14"/>
  <c r="H156" i="14"/>
  <c r="H147" i="14"/>
  <c r="H151" i="14"/>
  <c r="H155" i="14"/>
  <c r="H146" i="14"/>
  <c r="H150" i="14"/>
  <c r="H149" i="14"/>
  <c r="H153" i="14"/>
  <c r="H157" i="14"/>
  <c r="H148" i="14"/>
  <c r="H154" i="14"/>
  <c r="H134" i="14"/>
  <c r="H136" i="14"/>
  <c r="H143" i="14"/>
  <c r="H145" i="14"/>
  <c r="H138" i="14"/>
  <c r="H140" i="14"/>
  <c r="H135" i="14"/>
  <c r="H137" i="14"/>
  <c r="H142" i="14"/>
  <c r="H144" i="14"/>
  <c r="H139" i="14"/>
  <c r="H141" i="14"/>
  <c r="H122" i="14"/>
  <c r="H124" i="14"/>
  <c r="H126" i="14"/>
  <c r="H128" i="14"/>
  <c r="H130" i="14"/>
  <c r="H132" i="14"/>
  <c r="H123" i="14"/>
  <c r="H125" i="14"/>
  <c r="H127" i="14"/>
  <c r="H129" i="14"/>
  <c r="H131" i="14"/>
  <c r="H133" i="14"/>
  <c r="BN1" i="12"/>
  <c r="BO1" i="12"/>
  <c r="BP1" i="12"/>
  <c r="AH64" i="2"/>
  <c r="AI64" i="2"/>
  <c r="AJ64" i="2"/>
  <c r="AK64" i="2"/>
  <c r="AL64" i="2"/>
  <c r="AM64" i="2"/>
  <c r="AN64" i="2"/>
  <c r="AO64" i="2"/>
  <c r="AP64" i="2"/>
  <c r="AQ64" i="2"/>
  <c r="AR64" i="2"/>
  <c r="AS64" i="2"/>
  <c r="AT64" i="2"/>
  <c r="AU64" i="2"/>
  <c r="AV64" i="2"/>
  <c r="AW64" i="2"/>
  <c r="F14" i="14" l="1"/>
  <c r="AH61" i="11" l="1"/>
  <c r="AI61" i="11"/>
  <c r="AJ61" i="11"/>
  <c r="AK61" i="11"/>
  <c r="AL61" i="11"/>
  <c r="AM61" i="11"/>
  <c r="AN61" i="11"/>
  <c r="AO61" i="11"/>
  <c r="AP61" i="11"/>
  <c r="AQ61" i="11"/>
  <c r="AR61" i="11"/>
  <c r="AS61" i="11"/>
  <c r="AT61" i="11"/>
  <c r="AU61" i="11"/>
  <c r="AV61" i="11"/>
  <c r="AW61" i="11"/>
  <c r="AH61" i="2"/>
  <c r="AI61" i="2"/>
  <c r="AJ61" i="2"/>
  <c r="AK61" i="2"/>
  <c r="AL61" i="2"/>
  <c r="AM61" i="2"/>
  <c r="AN61" i="2"/>
  <c r="AO61" i="2"/>
  <c r="AP61" i="2"/>
  <c r="AQ61" i="2"/>
  <c r="AR61" i="2"/>
  <c r="AS61" i="2"/>
  <c r="AT61" i="2"/>
  <c r="AU61" i="2"/>
  <c r="AV61" i="2"/>
  <c r="AW61" i="2"/>
  <c r="AH62" i="2"/>
  <c r="AI62" i="2"/>
  <c r="AJ62" i="2"/>
  <c r="AK62" i="2"/>
  <c r="AL62" i="2"/>
  <c r="AM62" i="2"/>
  <c r="AN62" i="2"/>
  <c r="AO62" i="2"/>
  <c r="AP62" i="2"/>
  <c r="AQ62" i="2"/>
  <c r="AR62" i="2"/>
  <c r="AS62" i="2"/>
  <c r="AT62" i="2"/>
  <c r="AU62" i="2"/>
  <c r="AV62" i="2"/>
  <c r="AW62" i="2"/>
  <c r="AH63" i="2"/>
  <c r="AI63" i="2"/>
  <c r="AJ63" i="2"/>
  <c r="AK63" i="2"/>
  <c r="AL63" i="2"/>
  <c r="AM63" i="2"/>
  <c r="AN63" i="2"/>
  <c r="AO63" i="2"/>
  <c r="AP63" i="2"/>
  <c r="AQ63" i="2"/>
  <c r="AR63" i="2"/>
  <c r="AS63" i="2"/>
  <c r="AT63" i="2"/>
  <c r="AU63" i="2"/>
  <c r="AV63" i="2"/>
  <c r="AW63" i="2"/>
  <c r="V110" i="14" l="1"/>
  <c r="W110" i="14"/>
  <c r="V111" i="14"/>
  <c r="W111" i="14"/>
  <c r="V112" i="14"/>
  <c r="W112" i="14"/>
  <c r="V113" i="14"/>
  <c r="W113" i="14"/>
  <c r="V114" i="14"/>
  <c r="W114" i="14"/>
  <c r="V115" i="14"/>
  <c r="W115" i="14"/>
  <c r="V116" i="14"/>
  <c r="W116" i="14"/>
  <c r="V117" i="14"/>
  <c r="W117" i="14"/>
  <c r="V118" i="14"/>
  <c r="W118" i="14"/>
  <c r="V119" i="14"/>
  <c r="W119" i="14"/>
  <c r="V120" i="14"/>
  <c r="W120" i="14"/>
  <c r="V121" i="14"/>
  <c r="W121" i="14"/>
  <c r="C110" i="14"/>
  <c r="A110" i="14" s="1"/>
  <c r="E110" i="14"/>
  <c r="F110" i="14"/>
  <c r="C111" i="14"/>
  <c r="A111" i="14" s="1"/>
  <c r="E111" i="14"/>
  <c r="F111" i="14"/>
  <c r="C112" i="14"/>
  <c r="A112" i="14" s="1"/>
  <c r="E112" i="14"/>
  <c r="F112" i="14"/>
  <c r="C113" i="14"/>
  <c r="A113" i="14" s="1"/>
  <c r="E113" i="14"/>
  <c r="F113" i="14"/>
  <c r="C114" i="14"/>
  <c r="A114" i="14" s="1"/>
  <c r="E114" i="14"/>
  <c r="F114" i="14"/>
  <c r="C115" i="14"/>
  <c r="A115" i="14" s="1"/>
  <c r="E115" i="14"/>
  <c r="F115" i="14"/>
  <c r="C116" i="14"/>
  <c r="A116" i="14" s="1"/>
  <c r="E116" i="14"/>
  <c r="F116" i="14"/>
  <c r="C117" i="14"/>
  <c r="A117" i="14" s="1"/>
  <c r="E117" i="14"/>
  <c r="F117" i="14"/>
  <c r="C118" i="14"/>
  <c r="A118" i="14" s="1"/>
  <c r="E118" i="14"/>
  <c r="F118" i="14"/>
  <c r="C119" i="14"/>
  <c r="A119" i="14" s="1"/>
  <c r="E119" i="14"/>
  <c r="F119" i="14"/>
  <c r="C120" i="14"/>
  <c r="A120" i="14" s="1"/>
  <c r="E120" i="14"/>
  <c r="F120" i="14"/>
  <c r="C121" i="14"/>
  <c r="A121" i="14" s="1"/>
  <c r="E121" i="14"/>
  <c r="F121" i="14"/>
  <c r="Y117" i="14" l="1"/>
  <c r="X121" i="14"/>
  <c r="X117" i="14"/>
  <c r="Y121" i="14"/>
  <c r="Y113" i="14"/>
  <c r="X113" i="14"/>
  <c r="Y119" i="14"/>
  <c r="Y115" i="14"/>
  <c r="Y111" i="14"/>
  <c r="Y120" i="14"/>
  <c r="X119" i="14"/>
  <c r="Y116" i="14"/>
  <c r="X115" i="14"/>
  <c r="Y112" i="14"/>
  <c r="X111" i="14"/>
  <c r="Y118" i="14"/>
  <c r="Y114" i="14"/>
  <c r="Y110" i="14"/>
  <c r="G121" i="14"/>
  <c r="I121" i="14" s="1"/>
  <c r="G119" i="14"/>
  <c r="I119" i="14" s="1"/>
  <c r="G117" i="14"/>
  <c r="I117" i="14" s="1"/>
  <c r="G115" i="14"/>
  <c r="I115" i="14" s="1"/>
  <c r="G113" i="14"/>
  <c r="I113" i="14" s="1"/>
  <c r="G111" i="14"/>
  <c r="I111" i="14" s="1"/>
  <c r="G120" i="14"/>
  <c r="I120" i="14" s="1"/>
  <c r="G118" i="14"/>
  <c r="I118" i="14" s="1"/>
  <c r="G116" i="14"/>
  <c r="I116" i="14" s="1"/>
  <c r="G114" i="14"/>
  <c r="J114" i="14" s="1"/>
  <c r="G112" i="14"/>
  <c r="I112" i="14" s="1"/>
  <c r="G110" i="14"/>
  <c r="I110" i="14" s="1"/>
  <c r="X120" i="14"/>
  <c r="X118" i="14"/>
  <c r="X116" i="14"/>
  <c r="X114" i="14"/>
  <c r="X112" i="14"/>
  <c r="X110" i="14"/>
  <c r="J113" i="14" l="1"/>
  <c r="J111" i="14"/>
  <c r="J116" i="14"/>
  <c r="J121" i="14"/>
  <c r="J119" i="14"/>
  <c r="J118" i="14"/>
  <c r="J110" i="14"/>
  <c r="J115" i="14"/>
  <c r="J112" i="14"/>
  <c r="J117" i="14"/>
  <c r="J120" i="14"/>
  <c r="I114" i="14"/>
  <c r="BL2" i="8"/>
  <c r="BL4" i="8" s="1"/>
  <c r="BM2" i="8"/>
  <c r="BM4" i="8" s="1"/>
  <c r="BN2" i="8"/>
  <c r="BN3" i="8" s="1"/>
  <c r="BO2" i="8"/>
  <c r="BO3" i="8" s="1"/>
  <c r="BK1" i="12"/>
  <c r="BL1" i="12"/>
  <c r="BM1" i="12"/>
  <c r="BK1" i="5"/>
  <c r="BL1" i="5"/>
  <c r="BM1" i="5"/>
  <c r="BN1" i="5"/>
  <c r="BO1" i="5"/>
  <c r="BP1" i="5"/>
  <c r="BL9" i="8" l="1"/>
  <c r="BL3" i="8"/>
  <c r="BL7" i="8"/>
  <c r="BL5" i="8"/>
  <c r="BN10" i="8"/>
  <c r="BN8" i="8"/>
  <c r="BN5" i="8"/>
  <c r="BN7" i="8"/>
  <c r="BN9" i="8"/>
  <c r="BN4" i="8"/>
  <c r="BN6" i="8"/>
  <c r="BM3" i="8"/>
  <c r="BL10" i="8"/>
  <c r="BL8" i="8"/>
  <c r="BL6" i="8"/>
  <c r="BO10" i="8"/>
  <c r="BO9" i="8"/>
  <c r="BO8" i="8"/>
  <c r="BO7" i="8"/>
  <c r="BO6" i="8"/>
  <c r="BO5" i="8"/>
  <c r="BO4" i="8"/>
  <c r="BM10" i="8"/>
  <c r="BM9" i="8"/>
  <c r="BM8" i="8"/>
  <c r="BM7" i="8"/>
  <c r="BM6" i="8"/>
  <c r="BM5" i="8"/>
  <c r="M114" i="11"/>
  <c r="M115" i="11"/>
  <c r="M116" i="11"/>
  <c r="M117" i="11"/>
  <c r="M118" i="11"/>
  <c r="M119" i="11"/>
  <c r="M120" i="11"/>
  <c r="M121" i="11"/>
  <c r="M122" i="11"/>
  <c r="M123" i="11"/>
  <c r="M124" i="11"/>
  <c r="M125" i="11"/>
  <c r="M122" i="2" l="1"/>
  <c r="N122" i="2"/>
  <c r="P117" i="2"/>
  <c r="T117" i="2"/>
  <c r="M117" i="2"/>
  <c r="Q117" i="2"/>
  <c r="N117" i="2"/>
  <c r="R117" i="2"/>
  <c r="O117" i="2"/>
  <c r="S117" i="2"/>
  <c r="Q117" i="11"/>
  <c r="N117" i="11"/>
  <c r="R117" i="11"/>
  <c r="O117" i="11"/>
  <c r="S117" i="11"/>
  <c r="P117" i="11"/>
  <c r="T117" i="11"/>
  <c r="P120" i="2"/>
  <c r="T120" i="2"/>
  <c r="M120" i="2"/>
  <c r="Q120" i="2"/>
  <c r="S120" i="2"/>
  <c r="N120" i="2"/>
  <c r="R120" i="2"/>
  <c r="O120" i="2"/>
  <c r="P116" i="2"/>
  <c r="T116" i="2"/>
  <c r="M116" i="2"/>
  <c r="Q116" i="2"/>
  <c r="N116" i="2"/>
  <c r="R116" i="2"/>
  <c r="O116" i="2"/>
  <c r="S116" i="2"/>
  <c r="O124" i="11"/>
  <c r="S124" i="11"/>
  <c r="P124" i="11"/>
  <c r="T124" i="11"/>
  <c r="Q124" i="11"/>
  <c r="N124" i="11"/>
  <c r="R124" i="11"/>
  <c r="O120" i="11"/>
  <c r="S120" i="11"/>
  <c r="P120" i="11"/>
  <c r="T120" i="11"/>
  <c r="Q120" i="11"/>
  <c r="N120" i="11"/>
  <c r="R120" i="11"/>
  <c r="Q116" i="11"/>
  <c r="N116" i="11"/>
  <c r="R116" i="11"/>
  <c r="O116" i="11"/>
  <c r="S116" i="11"/>
  <c r="P116" i="11"/>
  <c r="T116" i="11"/>
  <c r="P121" i="2"/>
  <c r="T121" i="2"/>
  <c r="M121" i="2"/>
  <c r="Q121" i="2"/>
  <c r="N121" i="2"/>
  <c r="R121" i="2"/>
  <c r="O121" i="2"/>
  <c r="S121" i="2"/>
  <c r="O121" i="11"/>
  <c r="S121" i="11"/>
  <c r="P121" i="11"/>
  <c r="T121" i="11"/>
  <c r="Q121" i="11"/>
  <c r="N121" i="11"/>
  <c r="R121" i="11"/>
  <c r="O124" i="2"/>
  <c r="S124" i="2"/>
  <c r="P124" i="2"/>
  <c r="N124" i="2"/>
  <c r="T124" i="2"/>
  <c r="R124" i="2"/>
  <c r="M124" i="2"/>
  <c r="Q124" i="2"/>
  <c r="P123" i="2"/>
  <c r="T123" i="2"/>
  <c r="M123" i="2"/>
  <c r="Q123" i="2"/>
  <c r="N123" i="2"/>
  <c r="R123" i="2"/>
  <c r="O123" i="2"/>
  <c r="S123" i="2"/>
  <c r="P119" i="2"/>
  <c r="T119" i="2"/>
  <c r="M119" i="2"/>
  <c r="Q119" i="2"/>
  <c r="O119" i="2"/>
  <c r="N119" i="2"/>
  <c r="R119" i="2"/>
  <c r="S119" i="2"/>
  <c r="P115" i="2"/>
  <c r="T115" i="2"/>
  <c r="M115" i="2"/>
  <c r="Q115" i="2"/>
  <c r="N115" i="2"/>
  <c r="R115" i="2"/>
  <c r="O115" i="2"/>
  <c r="S115" i="2"/>
  <c r="O123" i="11"/>
  <c r="S123" i="11"/>
  <c r="P123" i="11"/>
  <c r="T123" i="11"/>
  <c r="Q123" i="11"/>
  <c r="N123" i="11"/>
  <c r="R123" i="11"/>
  <c r="P119" i="11"/>
  <c r="T119" i="11"/>
  <c r="Q119" i="11"/>
  <c r="N119" i="11"/>
  <c r="R119" i="11"/>
  <c r="O119" i="11"/>
  <c r="S119" i="11"/>
  <c r="Q115" i="11"/>
  <c r="N115" i="11"/>
  <c r="R115" i="11"/>
  <c r="O115" i="11"/>
  <c r="S115" i="11"/>
  <c r="P115" i="11"/>
  <c r="T115" i="11"/>
  <c r="O125" i="2"/>
  <c r="S125" i="2"/>
  <c r="P125" i="2"/>
  <c r="T125" i="2"/>
  <c r="R125" i="2"/>
  <c r="M125" i="2"/>
  <c r="Q125" i="2"/>
  <c r="N125" i="2"/>
  <c r="O125" i="11"/>
  <c r="S125" i="11"/>
  <c r="P125" i="11"/>
  <c r="T125" i="11"/>
  <c r="Q125" i="11"/>
  <c r="N125" i="11"/>
  <c r="R125" i="11"/>
  <c r="P122" i="2"/>
  <c r="T122" i="2"/>
  <c r="Q122" i="2"/>
  <c r="S122" i="2"/>
  <c r="R122" i="2"/>
  <c r="O122" i="2"/>
  <c r="P118" i="2"/>
  <c r="T118" i="2"/>
  <c r="M118" i="2"/>
  <c r="Q118" i="2"/>
  <c r="N118" i="2"/>
  <c r="R118" i="2"/>
  <c r="O118" i="2"/>
  <c r="S118" i="2"/>
  <c r="M114" i="2"/>
  <c r="Q114" i="2"/>
  <c r="N114" i="2"/>
  <c r="R114" i="2"/>
  <c r="O114" i="2"/>
  <c r="V114" i="2" s="1"/>
  <c r="S114" i="2"/>
  <c r="P114" i="2"/>
  <c r="T114" i="2"/>
  <c r="O122" i="11"/>
  <c r="S122" i="11"/>
  <c r="P122" i="11"/>
  <c r="T122" i="11"/>
  <c r="Q122" i="11"/>
  <c r="N122" i="11"/>
  <c r="R122" i="11"/>
  <c r="P118" i="11"/>
  <c r="T118" i="11"/>
  <c r="Q118" i="11"/>
  <c r="N118" i="11"/>
  <c r="R118" i="11"/>
  <c r="O118" i="11"/>
  <c r="S118" i="11"/>
  <c r="Q114" i="11"/>
  <c r="N114" i="11"/>
  <c r="R114" i="11"/>
  <c r="O114" i="11"/>
  <c r="S114" i="11"/>
  <c r="P114" i="11"/>
  <c r="T114" i="11"/>
  <c r="D115" i="14"/>
  <c r="E115" i="17"/>
  <c r="D117" i="14"/>
  <c r="E117" i="17"/>
  <c r="D113" i="14"/>
  <c r="E113" i="17"/>
  <c r="D119" i="14"/>
  <c r="E119" i="17"/>
  <c r="D121" i="14"/>
  <c r="E121" i="17"/>
  <c r="D120" i="14"/>
  <c r="E120" i="17"/>
  <c r="D116" i="14"/>
  <c r="E116" i="17"/>
  <c r="D112" i="14"/>
  <c r="E112" i="17"/>
  <c r="D111" i="14"/>
  <c r="E111" i="17"/>
  <c r="D118" i="14"/>
  <c r="E118" i="17"/>
  <c r="D114" i="14"/>
  <c r="E114" i="17"/>
  <c r="D110" i="14"/>
  <c r="E110" i="17"/>
  <c r="AH60" i="11"/>
  <c r="AI60" i="11"/>
  <c r="AJ60" i="11"/>
  <c r="AK60" i="11"/>
  <c r="AL60" i="11"/>
  <c r="AM60" i="11"/>
  <c r="AN60" i="11"/>
  <c r="AO60" i="11"/>
  <c r="AP60" i="11"/>
  <c r="AQ60" i="11"/>
  <c r="AR60" i="11"/>
  <c r="AS60" i="11"/>
  <c r="AT60" i="11"/>
  <c r="AU60" i="11"/>
  <c r="AV60" i="11"/>
  <c r="AW60" i="11"/>
  <c r="AH60" i="2"/>
  <c r="AI60" i="2"/>
  <c r="AJ60" i="2"/>
  <c r="AK60" i="2"/>
  <c r="AL60" i="2"/>
  <c r="AM60" i="2"/>
  <c r="AN60" i="2"/>
  <c r="AO60" i="2"/>
  <c r="AP60" i="2"/>
  <c r="AQ60" i="2"/>
  <c r="AR60" i="2"/>
  <c r="AS60" i="2"/>
  <c r="AT60" i="2"/>
  <c r="AU60" i="2"/>
  <c r="AV60" i="2"/>
  <c r="AW60" i="2"/>
  <c r="V123" i="2" l="1"/>
  <c r="V117" i="11"/>
  <c r="V115" i="11"/>
  <c r="Y116" i="11"/>
  <c r="V119" i="11"/>
  <c r="V116" i="2"/>
  <c r="V114" i="11"/>
  <c r="Y117" i="11"/>
  <c r="AM208" i="11"/>
  <c r="AI208" i="11"/>
  <c r="AM208" i="2"/>
  <c r="Y115" i="11"/>
  <c r="V116" i="11"/>
  <c r="V118" i="11"/>
  <c r="W114" i="2"/>
  <c r="Y119" i="2"/>
  <c r="Y114" i="11"/>
  <c r="V121" i="2"/>
  <c r="Y118" i="11"/>
  <c r="Y115" i="2"/>
  <c r="Y121" i="2"/>
  <c r="V118" i="2"/>
  <c r="V115" i="2"/>
  <c r="U114" i="2"/>
  <c r="Y118" i="2"/>
  <c r="Z114" i="11"/>
  <c r="W114" i="11"/>
  <c r="U114" i="11"/>
  <c r="U122" i="11"/>
  <c r="W122" i="11"/>
  <c r="U125" i="11"/>
  <c r="W125" i="11"/>
  <c r="W115" i="11"/>
  <c r="U115" i="11"/>
  <c r="U123" i="11"/>
  <c r="W123" i="11"/>
  <c r="U121" i="11"/>
  <c r="W121" i="11"/>
  <c r="W116" i="11"/>
  <c r="U116" i="11"/>
  <c r="U120" i="11"/>
  <c r="W120" i="11"/>
  <c r="U124" i="11"/>
  <c r="W124" i="11"/>
  <c r="W117" i="11"/>
  <c r="U117" i="11"/>
  <c r="Y119" i="11"/>
  <c r="V117" i="2"/>
  <c r="Y117" i="2"/>
  <c r="Y116" i="2"/>
  <c r="Z125" i="2"/>
  <c r="U124" i="2"/>
  <c r="X114" i="11"/>
  <c r="Z114" i="2"/>
  <c r="X114" i="2"/>
  <c r="V122" i="2"/>
  <c r="U125" i="2"/>
  <c r="V120" i="2"/>
  <c r="W125" i="2"/>
  <c r="X122" i="11"/>
  <c r="Z122" i="11"/>
  <c r="X125" i="11"/>
  <c r="Z125" i="11"/>
  <c r="Z115" i="11"/>
  <c r="X115" i="11"/>
  <c r="X123" i="11"/>
  <c r="Z123" i="11"/>
  <c r="X121" i="11"/>
  <c r="Z121" i="11"/>
  <c r="Z116" i="11"/>
  <c r="X116" i="11"/>
  <c r="X120" i="11"/>
  <c r="Z120" i="11"/>
  <c r="X124" i="11"/>
  <c r="Z124" i="11"/>
  <c r="Z117" i="11"/>
  <c r="X117" i="11"/>
  <c r="V125" i="2"/>
  <c r="W124" i="2"/>
  <c r="X118" i="11"/>
  <c r="Z118" i="11"/>
  <c r="Y122" i="11"/>
  <c r="Y114" i="2"/>
  <c r="X118" i="2"/>
  <c r="Z118" i="2"/>
  <c r="U122" i="2"/>
  <c r="Z122" i="2"/>
  <c r="Y125" i="11"/>
  <c r="Y125" i="2"/>
  <c r="X119" i="11"/>
  <c r="Z119" i="11"/>
  <c r="Y123" i="11"/>
  <c r="X115" i="2"/>
  <c r="Z115" i="2"/>
  <c r="U119" i="2"/>
  <c r="Z119" i="2"/>
  <c r="X123" i="2"/>
  <c r="Z123" i="2"/>
  <c r="X124" i="2"/>
  <c r="Y124" i="2"/>
  <c r="Y121" i="11"/>
  <c r="X121" i="2"/>
  <c r="Z121" i="2"/>
  <c r="Y120" i="11"/>
  <c r="Y124" i="11"/>
  <c r="X116" i="2"/>
  <c r="Z116" i="2"/>
  <c r="U120" i="2"/>
  <c r="Z120" i="2"/>
  <c r="X117" i="2"/>
  <c r="Z117" i="2"/>
  <c r="Y123" i="2"/>
  <c r="X122" i="2"/>
  <c r="X119" i="2"/>
  <c r="X120" i="2"/>
  <c r="U118" i="11"/>
  <c r="W118" i="11"/>
  <c r="V122" i="11"/>
  <c r="U118" i="2"/>
  <c r="W118" i="2"/>
  <c r="Y122" i="2"/>
  <c r="W122" i="2"/>
  <c r="V125" i="11"/>
  <c r="X125" i="2"/>
  <c r="U119" i="11"/>
  <c r="W119" i="11"/>
  <c r="V123" i="11"/>
  <c r="U115" i="2"/>
  <c r="W115" i="2"/>
  <c r="V119" i="2"/>
  <c r="W119" i="2"/>
  <c r="U123" i="2"/>
  <c r="W123" i="2"/>
  <c r="Z124" i="2"/>
  <c r="V124" i="2"/>
  <c r="V121" i="11"/>
  <c r="U121" i="2"/>
  <c r="W121" i="2"/>
  <c r="V120" i="11"/>
  <c r="V124" i="11"/>
  <c r="U116" i="2"/>
  <c r="W116" i="2"/>
  <c r="Y120" i="2"/>
  <c r="W120" i="2"/>
  <c r="U117" i="2"/>
  <c r="W117" i="2"/>
  <c r="H110" i="14"/>
  <c r="H114" i="14"/>
  <c r="H118" i="14"/>
  <c r="H113" i="14"/>
  <c r="H117" i="14"/>
  <c r="H121" i="14"/>
  <c r="H112" i="14"/>
  <c r="H116" i="14"/>
  <c r="H120" i="14"/>
  <c r="H111" i="14"/>
  <c r="H115" i="14"/>
  <c r="H119" i="14"/>
  <c r="AH59" i="11"/>
  <c r="AI59" i="11"/>
  <c r="AJ59" i="11"/>
  <c r="AK59" i="11"/>
  <c r="AL59" i="11"/>
  <c r="AM59" i="11"/>
  <c r="AN59" i="11"/>
  <c r="AO59" i="11"/>
  <c r="AP59" i="11"/>
  <c r="AQ59" i="11"/>
  <c r="AR59" i="11"/>
  <c r="AS59" i="11"/>
  <c r="AT59" i="11"/>
  <c r="AU59" i="11"/>
  <c r="AV59" i="11"/>
  <c r="AW59" i="11"/>
  <c r="AH59" i="2"/>
  <c r="AI59" i="2"/>
  <c r="AJ59" i="2"/>
  <c r="AK59" i="2"/>
  <c r="AL59" i="2"/>
  <c r="AM59" i="2"/>
  <c r="AN59" i="2"/>
  <c r="AO59" i="2"/>
  <c r="AP59" i="2"/>
  <c r="AQ59" i="2"/>
  <c r="AR59" i="2"/>
  <c r="AS59" i="2"/>
  <c r="AT59" i="2"/>
  <c r="AU59" i="2"/>
  <c r="AV59" i="2"/>
  <c r="AW59" i="2"/>
  <c r="AI208" i="2" l="1"/>
  <c r="AN208" i="2"/>
  <c r="V3" i="14"/>
  <c r="W3" i="14"/>
  <c r="V4" i="14"/>
  <c r="W4" i="14"/>
  <c r="V5" i="14"/>
  <c r="W5" i="14"/>
  <c r="V6" i="14"/>
  <c r="W6" i="14"/>
  <c r="V7" i="14"/>
  <c r="W7" i="14"/>
  <c r="V8" i="14"/>
  <c r="W8" i="14"/>
  <c r="V9" i="14"/>
  <c r="W9" i="14"/>
  <c r="V10" i="14"/>
  <c r="W10" i="14"/>
  <c r="V11" i="14"/>
  <c r="W11" i="14"/>
  <c r="V12" i="14"/>
  <c r="W12" i="14"/>
  <c r="V13" i="14"/>
  <c r="W13" i="14"/>
  <c r="V14" i="14"/>
  <c r="W14" i="14"/>
  <c r="V15" i="14"/>
  <c r="W15" i="14"/>
  <c r="V16" i="14"/>
  <c r="W16" i="14"/>
  <c r="V17" i="14"/>
  <c r="W17" i="14"/>
  <c r="V18" i="14"/>
  <c r="W18" i="14"/>
  <c r="V19" i="14"/>
  <c r="W19" i="14"/>
  <c r="V20" i="14"/>
  <c r="W20" i="14"/>
  <c r="V21" i="14"/>
  <c r="W21" i="14"/>
  <c r="V22" i="14"/>
  <c r="W22" i="14"/>
  <c r="V23" i="14"/>
  <c r="W23" i="14"/>
  <c r="V24" i="14"/>
  <c r="W24" i="14"/>
  <c r="V25" i="14"/>
  <c r="W25" i="14"/>
  <c r="V26" i="14"/>
  <c r="W26" i="14"/>
  <c r="V27" i="14"/>
  <c r="W27" i="14"/>
  <c r="V28" i="14"/>
  <c r="W28" i="14"/>
  <c r="V29" i="14"/>
  <c r="W29" i="14"/>
  <c r="V30" i="14"/>
  <c r="W30" i="14"/>
  <c r="V31" i="14"/>
  <c r="W31" i="14"/>
  <c r="V32" i="14"/>
  <c r="W32" i="14"/>
  <c r="V33" i="14"/>
  <c r="W33" i="14"/>
  <c r="V34" i="14"/>
  <c r="W34" i="14"/>
  <c r="V35" i="14"/>
  <c r="W35" i="14"/>
  <c r="V36" i="14"/>
  <c r="W36" i="14"/>
  <c r="V37" i="14"/>
  <c r="W37" i="14"/>
  <c r="V38" i="14"/>
  <c r="W38" i="14"/>
  <c r="V39" i="14"/>
  <c r="W39" i="14"/>
  <c r="V40" i="14"/>
  <c r="W40" i="14"/>
  <c r="V41" i="14"/>
  <c r="W41" i="14"/>
  <c r="V42" i="14"/>
  <c r="W42" i="14"/>
  <c r="V43" i="14"/>
  <c r="W43" i="14"/>
  <c r="V44" i="14"/>
  <c r="W44" i="14"/>
  <c r="V45" i="14"/>
  <c r="W45" i="14"/>
  <c r="V46" i="14"/>
  <c r="W46" i="14"/>
  <c r="V47" i="14"/>
  <c r="W47" i="14"/>
  <c r="V48" i="14"/>
  <c r="W48" i="14"/>
  <c r="V49" i="14"/>
  <c r="W49" i="14"/>
  <c r="V50" i="14"/>
  <c r="W50" i="14"/>
  <c r="V51" i="14"/>
  <c r="W51" i="14"/>
  <c r="V52" i="14"/>
  <c r="W52" i="14"/>
  <c r="V53" i="14"/>
  <c r="W53" i="14"/>
  <c r="V54" i="14"/>
  <c r="W54" i="14"/>
  <c r="V55" i="14"/>
  <c r="W55" i="14"/>
  <c r="V56" i="14"/>
  <c r="W56" i="14"/>
  <c r="V57" i="14"/>
  <c r="W57" i="14"/>
  <c r="V58" i="14"/>
  <c r="W58" i="14"/>
  <c r="V59" i="14"/>
  <c r="W59" i="14"/>
  <c r="V60" i="14"/>
  <c r="W60" i="14"/>
  <c r="V61" i="14"/>
  <c r="W61" i="14"/>
  <c r="V62" i="14"/>
  <c r="W62" i="14"/>
  <c r="V63" i="14"/>
  <c r="W63" i="14"/>
  <c r="V64" i="14"/>
  <c r="W64" i="14"/>
  <c r="V65" i="14"/>
  <c r="W65" i="14"/>
  <c r="V66" i="14"/>
  <c r="W66" i="14"/>
  <c r="V67" i="14"/>
  <c r="W67" i="14"/>
  <c r="V68" i="14"/>
  <c r="W68" i="14"/>
  <c r="V69" i="14"/>
  <c r="W69" i="14"/>
  <c r="V70" i="14"/>
  <c r="W70" i="14"/>
  <c r="V71" i="14"/>
  <c r="W71" i="14"/>
  <c r="V72" i="14"/>
  <c r="W72" i="14"/>
  <c r="V73" i="14"/>
  <c r="W73" i="14"/>
  <c r="V74" i="14"/>
  <c r="W74" i="14"/>
  <c r="V75" i="14"/>
  <c r="W75" i="14"/>
  <c r="V76" i="14"/>
  <c r="W76" i="14"/>
  <c r="V77" i="14"/>
  <c r="W77" i="14"/>
  <c r="V78" i="14"/>
  <c r="W78" i="14"/>
  <c r="V79" i="14"/>
  <c r="W79" i="14"/>
  <c r="V80" i="14"/>
  <c r="W80" i="14"/>
  <c r="V81" i="14"/>
  <c r="W81" i="14"/>
  <c r="V82" i="14"/>
  <c r="W82" i="14"/>
  <c r="W83" i="14"/>
  <c r="W84" i="14"/>
  <c r="W85" i="14"/>
  <c r="W86" i="14"/>
  <c r="W87" i="14"/>
  <c r="W88" i="14"/>
  <c r="W89" i="14"/>
  <c r="W90" i="14"/>
  <c r="V91" i="14"/>
  <c r="W91" i="14"/>
  <c r="V92" i="14"/>
  <c r="W92" i="14"/>
  <c r="V93" i="14"/>
  <c r="W93" i="14"/>
  <c r="V94" i="14"/>
  <c r="W94" i="14"/>
  <c r="V95" i="14"/>
  <c r="W95" i="14"/>
  <c r="V96" i="14"/>
  <c r="W96" i="14"/>
  <c r="V97" i="14"/>
  <c r="W97" i="14"/>
  <c r="V98" i="14"/>
  <c r="W98" i="14"/>
  <c r="V99" i="14"/>
  <c r="W99" i="14"/>
  <c r="V100" i="14"/>
  <c r="W100" i="14"/>
  <c r="V101" i="14"/>
  <c r="W101" i="14"/>
  <c r="V102" i="14"/>
  <c r="W102" i="14"/>
  <c r="V103" i="14"/>
  <c r="W103" i="14"/>
  <c r="V104" i="14"/>
  <c r="W104" i="14"/>
  <c r="V105" i="14"/>
  <c r="W105" i="14"/>
  <c r="V106" i="14"/>
  <c r="W106" i="14"/>
  <c r="V107" i="14"/>
  <c r="W107" i="14"/>
  <c r="V108" i="14"/>
  <c r="W108" i="14"/>
  <c r="V109" i="14"/>
  <c r="W109" i="14"/>
  <c r="W2" i="14"/>
  <c r="V2" i="14"/>
  <c r="AH6" i="2" l="1"/>
  <c r="G1" i="14" l="1"/>
  <c r="C109" i="14"/>
  <c r="A109" i="14" s="1"/>
  <c r="E109" i="14"/>
  <c r="X109" i="14" s="1"/>
  <c r="F109" i="14"/>
  <c r="Y109" i="14" s="1"/>
  <c r="C103" i="14"/>
  <c r="A103" i="14" s="1"/>
  <c r="E103" i="14"/>
  <c r="X103" i="14" s="1"/>
  <c r="F103" i="14"/>
  <c r="Y103" i="14" s="1"/>
  <c r="C104" i="14"/>
  <c r="A104" i="14" s="1"/>
  <c r="E104" i="14"/>
  <c r="X104" i="14" s="1"/>
  <c r="F104" i="14"/>
  <c r="Y104" i="14" s="1"/>
  <c r="C105" i="14"/>
  <c r="A105" i="14" s="1"/>
  <c r="E105" i="14"/>
  <c r="X105" i="14" s="1"/>
  <c r="F105" i="14"/>
  <c r="Y105" i="14" s="1"/>
  <c r="C106" i="14"/>
  <c r="A106" i="14" s="1"/>
  <c r="E106" i="14"/>
  <c r="X106" i="14" s="1"/>
  <c r="F106" i="14"/>
  <c r="Y106" i="14" s="1"/>
  <c r="C107" i="14"/>
  <c r="A107" i="14" s="1"/>
  <c r="E107" i="14"/>
  <c r="X107" i="14" s="1"/>
  <c r="F107" i="14"/>
  <c r="Y107" i="14" s="1"/>
  <c r="C108" i="14"/>
  <c r="A108" i="14" s="1"/>
  <c r="E108" i="14"/>
  <c r="X108" i="14" s="1"/>
  <c r="F108" i="14"/>
  <c r="Y108" i="14" s="1"/>
  <c r="C93" i="14"/>
  <c r="A93" i="14" s="1"/>
  <c r="F93" i="14"/>
  <c r="Y93" i="14" s="1"/>
  <c r="C94" i="14"/>
  <c r="A94" i="14" s="1"/>
  <c r="F94" i="14"/>
  <c r="Y94" i="14" s="1"/>
  <c r="C95" i="14"/>
  <c r="A95" i="14" s="1"/>
  <c r="E95" i="14"/>
  <c r="X95" i="14" s="1"/>
  <c r="F95" i="14"/>
  <c r="Y95" i="14" s="1"/>
  <c r="C96" i="14"/>
  <c r="A96" i="14" s="1"/>
  <c r="E96" i="14"/>
  <c r="X96" i="14" s="1"/>
  <c r="F96" i="14"/>
  <c r="Y96" i="14" s="1"/>
  <c r="C97" i="14"/>
  <c r="A97" i="14" s="1"/>
  <c r="E97" i="14"/>
  <c r="X97" i="14" s="1"/>
  <c r="F97" i="14"/>
  <c r="Y97" i="14" s="1"/>
  <c r="C98" i="14"/>
  <c r="A98" i="14" s="1"/>
  <c r="E98" i="14"/>
  <c r="X98" i="14" s="1"/>
  <c r="F98" i="14"/>
  <c r="Y98" i="14" s="1"/>
  <c r="C99" i="14"/>
  <c r="A99" i="14" s="1"/>
  <c r="E99" i="14"/>
  <c r="X99" i="14" s="1"/>
  <c r="F99" i="14"/>
  <c r="Y99" i="14" s="1"/>
  <c r="C100" i="14"/>
  <c r="A100" i="14" s="1"/>
  <c r="E100" i="14"/>
  <c r="X100" i="14" s="1"/>
  <c r="F100" i="14"/>
  <c r="Y100" i="14" s="1"/>
  <c r="C101" i="14"/>
  <c r="A101" i="14" s="1"/>
  <c r="E101" i="14"/>
  <c r="X101" i="14" s="1"/>
  <c r="F101" i="14"/>
  <c r="Y101" i="14" s="1"/>
  <c r="C102" i="14"/>
  <c r="A102" i="14" s="1"/>
  <c r="E102" i="14"/>
  <c r="X102" i="14" s="1"/>
  <c r="F102" i="14"/>
  <c r="Y102" i="14" s="1"/>
  <c r="C65" i="14"/>
  <c r="A65" i="14" s="1"/>
  <c r="E65" i="14"/>
  <c r="X65" i="14" s="1"/>
  <c r="F65" i="14"/>
  <c r="Y65" i="14" s="1"/>
  <c r="C66" i="14"/>
  <c r="A66" i="14" s="1"/>
  <c r="E66" i="14"/>
  <c r="X66" i="14" s="1"/>
  <c r="F66" i="14"/>
  <c r="Y66" i="14" s="1"/>
  <c r="C67" i="14"/>
  <c r="A67" i="14" s="1"/>
  <c r="E67" i="14"/>
  <c r="X67" i="14" s="1"/>
  <c r="F67" i="14"/>
  <c r="Y67" i="14" s="1"/>
  <c r="C68" i="14"/>
  <c r="A68" i="14" s="1"/>
  <c r="E68" i="14"/>
  <c r="X68" i="14" s="1"/>
  <c r="F68" i="14"/>
  <c r="Y68" i="14" s="1"/>
  <c r="C69" i="14"/>
  <c r="A69" i="14" s="1"/>
  <c r="E69" i="14"/>
  <c r="X69" i="14" s="1"/>
  <c r="F69" i="14"/>
  <c r="Y69" i="14" s="1"/>
  <c r="C70" i="14"/>
  <c r="A70" i="14" s="1"/>
  <c r="E70" i="14"/>
  <c r="X70" i="14" s="1"/>
  <c r="F70" i="14"/>
  <c r="Y70" i="14" s="1"/>
  <c r="C71" i="14"/>
  <c r="A71" i="14" s="1"/>
  <c r="E71" i="14"/>
  <c r="X71" i="14" s="1"/>
  <c r="F71" i="14"/>
  <c r="Y71" i="14" s="1"/>
  <c r="C72" i="14"/>
  <c r="A72" i="14" s="1"/>
  <c r="E72" i="14"/>
  <c r="X72" i="14" s="1"/>
  <c r="F72" i="14"/>
  <c r="Y72" i="14" s="1"/>
  <c r="C73" i="14"/>
  <c r="A73" i="14" s="1"/>
  <c r="E73" i="14"/>
  <c r="X73" i="14" s="1"/>
  <c r="F73" i="14"/>
  <c r="Y73" i="14" s="1"/>
  <c r="C74" i="14"/>
  <c r="A74" i="14" s="1"/>
  <c r="E74" i="14"/>
  <c r="X74" i="14" s="1"/>
  <c r="F74" i="14"/>
  <c r="Y74" i="14" s="1"/>
  <c r="C75" i="14"/>
  <c r="A75" i="14" s="1"/>
  <c r="E75" i="14"/>
  <c r="X75" i="14" s="1"/>
  <c r="F75" i="14"/>
  <c r="Y75" i="14" s="1"/>
  <c r="C76" i="14"/>
  <c r="A76" i="14" s="1"/>
  <c r="C77" i="14"/>
  <c r="A77" i="14" s="1"/>
  <c r="C78" i="14"/>
  <c r="A78" i="14" s="1"/>
  <c r="C79" i="14"/>
  <c r="A79" i="14" s="1"/>
  <c r="C80" i="14"/>
  <c r="A80" i="14" s="1"/>
  <c r="C81" i="14"/>
  <c r="A81" i="14" s="1"/>
  <c r="C82" i="14"/>
  <c r="A82" i="14" s="1"/>
  <c r="C83" i="14"/>
  <c r="A83" i="14" s="1"/>
  <c r="C84" i="14"/>
  <c r="A84" i="14" s="1"/>
  <c r="C85" i="14"/>
  <c r="A85" i="14" s="1"/>
  <c r="C86" i="14"/>
  <c r="A86" i="14" s="1"/>
  <c r="E86" i="14"/>
  <c r="F86" i="14"/>
  <c r="Y86" i="14" s="1"/>
  <c r="C87" i="14"/>
  <c r="A87" i="14" s="1"/>
  <c r="E87" i="14"/>
  <c r="F87" i="14"/>
  <c r="Y87" i="14" s="1"/>
  <c r="C88" i="14"/>
  <c r="A88" i="14" s="1"/>
  <c r="F88" i="14"/>
  <c r="Y88" i="14" s="1"/>
  <c r="C89" i="14"/>
  <c r="A89" i="14" s="1"/>
  <c r="F89" i="14"/>
  <c r="Y89" i="14" s="1"/>
  <c r="C90" i="14"/>
  <c r="A90" i="14" s="1"/>
  <c r="F90" i="14"/>
  <c r="Y90" i="14" s="1"/>
  <c r="C91" i="14"/>
  <c r="A91" i="14" s="1"/>
  <c r="F91" i="14"/>
  <c r="Y91" i="14" s="1"/>
  <c r="C92" i="14"/>
  <c r="A92" i="14" s="1"/>
  <c r="F92" i="14"/>
  <c r="Y92" i="14" s="1"/>
  <c r="C37" i="14"/>
  <c r="A37" i="14" s="1"/>
  <c r="E37" i="14"/>
  <c r="X37" i="14" s="1"/>
  <c r="F37" i="14"/>
  <c r="Y37" i="14" s="1"/>
  <c r="C38" i="14"/>
  <c r="A38" i="14" s="1"/>
  <c r="E38" i="14"/>
  <c r="X38" i="14" s="1"/>
  <c r="F38" i="14"/>
  <c r="Y38" i="14" s="1"/>
  <c r="C39" i="14"/>
  <c r="A39" i="14" s="1"/>
  <c r="E39" i="14"/>
  <c r="X39" i="14" s="1"/>
  <c r="F39" i="14"/>
  <c r="Y39" i="14" s="1"/>
  <c r="C40" i="14"/>
  <c r="A40" i="14" s="1"/>
  <c r="E40" i="14"/>
  <c r="X40" i="14" s="1"/>
  <c r="F40" i="14"/>
  <c r="Y40" i="14" s="1"/>
  <c r="C41" i="14"/>
  <c r="A41" i="14" s="1"/>
  <c r="E41" i="14"/>
  <c r="X41" i="14" s="1"/>
  <c r="F41" i="14"/>
  <c r="Y41" i="14" s="1"/>
  <c r="C42" i="14"/>
  <c r="A42" i="14" s="1"/>
  <c r="E42" i="14"/>
  <c r="X42" i="14" s="1"/>
  <c r="F42" i="14"/>
  <c r="Y42" i="14" s="1"/>
  <c r="C43" i="14"/>
  <c r="A43" i="14" s="1"/>
  <c r="E43" i="14"/>
  <c r="X43" i="14" s="1"/>
  <c r="F43" i="14"/>
  <c r="Y43" i="14" s="1"/>
  <c r="C44" i="14"/>
  <c r="A44" i="14" s="1"/>
  <c r="E44" i="14"/>
  <c r="X44" i="14" s="1"/>
  <c r="F44" i="14"/>
  <c r="Y44" i="14" s="1"/>
  <c r="C45" i="14"/>
  <c r="A45" i="14" s="1"/>
  <c r="E45" i="14"/>
  <c r="X45" i="14" s="1"/>
  <c r="F45" i="14"/>
  <c r="Y45" i="14" s="1"/>
  <c r="C46" i="14"/>
  <c r="A46" i="14" s="1"/>
  <c r="E46" i="14"/>
  <c r="X46" i="14" s="1"/>
  <c r="F46" i="14"/>
  <c r="Y46" i="14" s="1"/>
  <c r="C47" i="14"/>
  <c r="A47" i="14" s="1"/>
  <c r="E47" i="14"/>
  <c r="X47" i="14" s="1"/>
  <c r="F47" i="14"/>
  <c r="Y47" i="14" s="1"/>
  <c r="C48" i="14"/>
  <c r="A48" i="14" s="1"/>
  <c r="E48" i="14"/>
  <c r="X48" i="14" s="1"/>
  <c r="F48" i="14"/>
  <c r="Y48" i="14" s="1"/>
  <c r="C49" i="14"/>
  <c r="A49" i="14" s="1"/>
  <c r="E49" i="14"/>
  <c r="X49" i="14" s="1"/>
  <c r="F49" i="14"/>
  <c r="Y49" i="14" s="1"/>
  <c r="C50" i="14"/>
  <c r="A50" i="14" s="1"/>
  <c r="E50" i="14"/>
  <c r="X50" i="14" s="1"/>
  <c r="F50" i="14"/>
  <c r="Y50" i="14" s="1"/>
  <c r="C51" i="14"/>
  <c r="A51" i="14" s="1"/>
  <c r="E51" i="14"/>
  <c r="X51" i="14" s="1"/>
  <c r="F51" i="14"/>
  <c r="Y51" i="14" s="1"/>
  <c r="C52" i="14"/>
  <c r="A52" i="14" s="1"/>
  <c r="E52" i="14"/>
  <c r="X52" i="14" s="1"/>
  <c r="F52" i="14"/>
  <c r="Y52" i="14" s="1"/>
  <c r="C53" i="14"/>
  <c r="A53" i="14" s="1"/>
  <c r="E53" i="14"/>
  <c r="X53" i="14" s="1"/>
  <c r="F53" i="14"/>
  <c r="Y53" i="14" s="1"/>
  <c r="C54" i="14"/>
  <c r="A54" i="14" s="1"/>
  <c r="E54" i="14"/>
  <c r="X54" i="14" s="1"/>
  <c r="F54" i="14"/>
  <c r="Y54" i="14" s="1"/>
  <c r="C55" i="14"/>
  <c r="A55" i="14" s="1"/>
  <c r="E55" i="14"/>
  <c r="X55" i="14" s="1"/>
  <c r="F55" i="14"/>
  <c r="Y55" i="14" s="1"/>
  <c r="C56" i="14"/>
  <c r="A56" i="14" s="1"/>
  <c r="E56" i="14"/>
  <c r="X56" i="14" s="1"/>
  <c r="F56" i="14"/>
  <c r="Y56" i="14" s="1"/>
  <c r="C57" i="14"/>
  <c r="A57" i="14" s="1"/>
  <c r="E57" i="14"/>
  <c r="X57" i="14" s="1"/>
  <c r="F57" i="14"/>
  <c r="Y57" i="14" s="1"/>
  <c r="C58" i="14"/>
  <c r="A58" i="14" s="1"/>
  <c r="E58" i="14"/>
  <c r="X58" i="14" s="1"/>
  <c r="F58" i="14"/>
  <c r="Y58" i="14" s="1"/>
  <c r="C59" i="14"/>
  <c r="A59" i="14" s="1"/>
  <c r="E59" i="14"/>
  <c r="X59" i="14" s="1"/>
  <c r="F59" i="14"/>
  <c r="Y59" i="14" s="1"/>
  <c r="C60" i="14"/>
  <c r="A60" i="14" s="1"/>
  <c r="E60" i="14"/>
  <c r="X60" i="14" s="1"/>
  <c r="F60" i="14"/>
  <c r="Y60" i="14" s="1"/>
  <c r="C61" i="14"/>
  <c r="A61" i="14" s="1"/>
  <c r="E61" i="14"/>
  <c r="X61" i="14" s="1"/>
  <c r="F61" i="14"/>
  <c r="Y61" i="14" s="1"/>
  <c r="C62" i="14"/>
  <c r="A62" i="14" s="1"/>
  <c r="E62" i="14"/>
  <c r="X62" i="14" s="1"/>
  <c r="F62" i="14"/>
  <c r="Y62" i="14" s="1"/>
  <c r="C63" i="14"/>
  <c r="A63" i="14" s="1"/>
  <c r="E63" i="14"/>
  <c r="X63" i="14" s="1"/>
  <c r="F63" i="14"/>
  <c r="Y63" i="14" s="1"/>
  <c r="C64" i="14"/>
  <c r="A64" i="14" s="1"/>
  <c r="E64" i="14"/>
  <c r="X64" i="14" s="1"/>
  <c r="F64" i="14"/>
  <c r="Y64" i="14" s="1"/>
  <c r="C3" i="14"/>
  <c r="A3" i="14" s="1"/>
  <c r="E3" i="14"/>
  <c r="X3" i="14" s="1"/>
  <c r="F3" i="14"/>
  <c r="Y3" i="14" s="1"/>
  <c r="C4" i="14"/>
  <c r="A4" i="14" s="1"/>
  <c r="E4" i="14"/>
  <c r="X4" i="14" s="1"/>
  <c r="F4" i="14"/>
  <c r="Y4" i="14" s="1"/>
  <c r="C5" i="14"/>
  <c r="A5" i="14" s="1"/>
  <c r="E5" i="14"/>
  <c r="X5" i="14" s="1"/>
  <c r="F5" i="14"/>
  <c r="Y5" i="14" s="1"/>
  <c r="C6" i="14"/>
  <c r="A6" i="14" s="1"/>
  <c r="E6" i="14"/>
  <c r="X6" i="14" s="1"/>
  <c r="F6" i="14"/>
  <c r="Y6" i="14" s="1"/>
  <c r="C7" i="14"/>
  <c r="A7" i="14" s="1"/>
  <c r="E7" i="14"/>
  <c r="X7" i="14" s="1"/>
  <c r="F7" i="14"/>
  <c r="Y7" i="14" s="1"/>
  <c r="C8" i="14"/>
  <c r="A8" i="14" s="1"/>
  <c r="E8" i="14"/>
  <c r="X8" i="14" s="1"/>
  <c r="F8" i="14"/>
  <c r="Y8" i="14" s="1"/>
  <c r="C9" i="14"/>
  <c r="A9" i="14" s="1"/>
  <c r="E9" i="14"/>
  <c r="X9" i="14" s="1"/>
  <c r="F9" i="14"/>
  <c r="Y9" i="14" s="1"/>
  <c r="C10" i="14"/>
  <c r="A10" i="14" s="1"/>
  <c r="E10" i="14"/>
  <c r="X10" i="14" s="1"/>
  <c r="F10" i="14"/>
  <c r="Y10" i="14" s="1"/>
  <c r="C11" i="14"/>
  <c r="A11" i="14" s="1"/>
  <c r="E11" i="14"/>
  <c r="X11" i="14" s="1"/>
  <c r="F11" i="14"/>
  <c r="Y11" i="14" s="1"/>
  <c r="C12" i="14"/>
  <c r="A12" i="14" s="1"/>
  <c r="E12" i="14"/>
  <c r="X12" i="14" s="1"/>
  <c r="F12" i="14"/>
  <c r="Y12" i="14" s="1"/>
  <c r="C13" i="14"/>
  <c r="A13" i="14" s="1"/>
  <c r="E13" i="14"/>
  <c r="X13" i="14" s="1"/>
  <c r="F13" i="14"/>
  <c r="Y13" i="14" s="1"/>
  <c r="C14" i="14"/>
  <c r="A14" i="14" s="1"/>
  <c r="E14" i="14"/>
  <c r="X14" i="14" s="1"/>
  <c r="Y14" i="14"/>
  <c r="C15" i="14"/>
  <c r="A15" i="14" s="1"/>
  <c r="E15" i="14"/>
  <c r="X15" i="14" s="1"/>
  <c r="F15" i="14"/>
  <c r="Y15" i="14" s="1"/>
  <c r="C16" i="14"/>
  <c r="A16" i="14" s="1"/>
  <c r="E16" i="14"/>
  <c r="X16" i="14" s="1"/>
  <c r="F16" i="14"/>
  <c r="Y16" i="14" s="1"/>
  <c r="C17" i="14"/>
  <c r="A17" i="14" s="1"/>
  <c r="E17" i="14"/>
  <c r="X17" i="14" s="1"/>
  <c r="F17" i="14"/>
  <c r="Y17" i="14" s="1"/>
  <c r="C18" i="14"/>
  <c r="A18" i="14" s="1"/>
  <c r="E18" i="14"/>
  <c r="X18" i="14" s="1"/>
  <c r="F18" i="14"/>
  <c r="Y18" i="14" s="1"/>
  <c r="C19" i="14"/>
  <c r="A19" i="14" s="1"/>
  <c r="E19" i="14"/>
  <c r="X19" i="14" s="1"/>
  <c r="F19" i="14"/>
  <c r="Y19" i="14" s="1"/>
  <c r="C20" i="14"/>
  <c r="A20" i="14" s="1"/>
  <c r="E20" i="14"/>
  <c r="X20" i="14" s="1"/>
  <c r="F20" i="14"/>
  <c r="Y20" i="14" s="1"/>
  <c r="C21" i="14"/>
  <c r="A21" i="14" s="1"/>
  <c r="E21" i="14"/>
  <c r="X21" i="14" s="1"/>
  <c r="F21" i="14"/>
  <c r="Y21" i="14" s="1"/>
  <c r="C22" i="14"/>
  <c r="A22" i="14" s="1"/>
  <c r="E22" i="14"/>
  <c r="X22" i="14" s="1"/>
  <c r="F22" i="14"/>
  <c r="Y22" i="14" s="1"/>
  <c r="C23" i="14"/>
  <c r="A23" i="14" s="1"/>
  <c r="E23" i="14"/>
  <c r="X23" i="14" s="1"/>
  <c r="F23" i="14"/>
  <c r="Y23" i="14" s="1"/>
  <c r="C24" i="14"/>
  <c r="A24" i="14" s="1"/>
  <c r="E24" i="14"/>
  <c r="X24" i="14" s="1"/>
  <c r="F24" i="14"/>
  <c r="Y24" i="14" s="1"/>
  <c r="C25" i="14"/>
  <c r="A25" i="14" s="1"/>
  <c r="E25" i="14"/>
  <c r="X25" i="14" s="1"/>
  <c r="F25" i="14"/>
  <c r="Y25" i="14" s="1"/>
  <c r="C26" i="14"/>
  <c r="A26" i="14" s="1"/>
  <c r="E26" i="14"/>
  <c r="X26" i="14" s="1"/>
  <c r="F26" i="14"/>
  <c r="Y26" i="14" s="1"/>
  <c r="C27" i="14"/>
  <c r="A27" i="14" s="1"/>
  <c r="E27" i="14"/>
  <c r="X27" i="14" s="1"/>
  <c r="F27" i="14"/>
  <c r="Y27" i="14" s="1"/>
  <c r="C28" i="14"/>
  <c r="A28" i="14" s="1"/>
  <c r="E28" i="14"/>
  <c r="X28" i="14" s="1"/>
  <c r="F28" i="14"/>
  <c r="Y28" i="14" s="1"/>
  <c r="C29" i="14"/>
  <c r="A29" i="14" s="1"/>
  <c r="E29" i="14"/>
  <c r="X29" i="14" s="1"/>
  <c r="F29" i="14"/>
  <c r="Y29" i="14" s="1"/>
  <c r="C30" i="14"/>
  <c r="A30" i="14" s="1"/>
  <c r="E30" i="14"/>
  <c r="X30" i="14" s="1"/>
  <c r="F30" i="14"/>
  <c r="Y30" i="14" s="1"/>
  <c r="C31" i="14"/>
  <c r="A31" i="14" s="1"/>
  <c r="E31" i="14"/>
  <c r="X31" i="14" s="1"/>
  <c r="F31" i="14"/>
  <c r="Y31" i="14" s="1"/>
  <c r="C32" i="14"/>
  <c r="A32" i="14" s="1"/>
  <c r="E32" i="14"/>
  <c r="X32" i="14" s="1"/>
  <c r="F32" i="14"/>
  <c r="Y32" i="14" s="1"/>
  <c r="C33" i="14"/>
  <c r="A33" i="14" s="1"/>
  <c r="E33" i="14"/>
  <c r="X33" i="14" s="1"/>
  <c r="F33" i="14"/>
  <c r="Y33" i="14" s="1"/>
  <c r="C34" i="14"/>
  <c r="A34" i="14" s="1"/>
  <c r="E34" i="14"/>
  <c r="X34" i="14" s="1"/>
  <c r="F34" i="14"/>
  <c r="Y34" i="14" s="1"/>
  <c r="C35" i="14"/>
  <c r="A35" i="14" s="1"/>
  <c r="E35" i="14"/>
  <c r="X35" i="14" s="1"/>
  <c r="F35" i="14"/>
  <c r="Y35" i="14" s="1"/>
  <c r="C36" i="14"/>
  <c r="A36" i="14" s="1"/>
  <c r="E36" i="14"/>
  <c r="X36" i="14" s="1"/>
  <c r="F36" i="14"/>
  <c r="Y36" i="14" s="1"/>
  <c r="C2" i="14"/>
  <c r="A2" i="14" s="1"/>
  <c r="F2" i="14"/>
  <c r="Y2" i="14" s="1"/>
  <c r="E2" i="14"/>
  <c r="X2" i="14" s="1"/>
  <c r="G109" i="14" l="1"/>
  <c r="J109" i="14" s="1"/>
  <c r="G53" i="14"/>
  <c r="J53" i="14" s="1"/>
  <c r="G49" i="14"/>
  <c r="J49" i="14" s="1"/>
  <c r="G34" i="14"/>
  <c r="J34" i="14" s="1"/>
  <c r="G103" i="14"/>
  <c r="J103" i="14" s="1"/>
  <c r="G65" i="14"/>
  <c r="I65" i="14" s="1"/>
  <c r="G69" i="14"/>
  <c r="J69" i="14" s="1"/>
  <c r="G30" i="14"/>
  <c r="I30" i="14" s="1"/>
  <c r="G26" i="14"/>
  <c r="J26" i="14" s="1"/>
  <c r="G22" i="14"/>
  <c r="J22" i="14" s="1"/>
  <c r="G18" i="14"/>
  <c r="I18" i="14" s="1"/>
  <c r="G14" i="14"/>
  <c r="J14" i="14" s="1"/>
  <c r="G10" i="14"/>
  <c r="J10" i="14" s="1"/>
  <c r="G6" i="14"/>
  <c r="J6" i="14" s="1"/>
  <c r="G64" i="14"/>
  <c r="I64" i="14" s="1"/>
  <c r="G60" i="14"/>
  <c r="J60" i="14" s="1"/>
  <c r="G56" i="14"/>
  <c r="G52" i="14"/>
  <c r="J52" i="14" s="1"/>
  <c r="G48" i="14"/>
  <c r="I48" i="14" s="1"/>
  <c r="G44" i="14"/>
  <c r="J44" i="14" s="1"/>
  <c r="G40" i="14"/>
  <c r="G72" i="14"/>
  <c r="G68" i="14"/>
  <c r="J68" i="14" s="1"/>
  <c r="G102" i="14"/>
  <c r="G98" i="14"/>
  <c r="J98" i="14" s="1"/>
  <c r="G106" i="14"/>
  <c r="J106" i="14" s="1"/>
  <c r="G61" i="14"/>
  <c r="G13" i="14"/>
  <c r="J13" i="14" s="1"/>
  <c r="G5" i="14"/>
  <c r="G63" i="14"/>
  <c r="I63" i="14" s="1"/>
  <c r="G55" i="14"/>
  <c r="G47" i="14"/>
  <c r="I47" i="14" s="1"/>
  <c r="G75" i="14"/>
  <c r="G24" i="14"/>
  <c r="G20" i="14"/>
  <c r="I20" i="14" s="1"/>
  <c r="G16" i="14"/>
  <c r="G8" i="14"/>
  <c r="I8" i="14" s="1"/>
  <c r="G4" i="14"/>
  <c r="G62" i="14"/>
  <c r="J62" i="14" s="1"/>
  <c r="G58" i="14"/>
  <c r="G54" i="14"/>
  <c r="I54" i="14" s="1"/>
  <c r="G50" i="14"/>
  <c r="G46" i="14"/>
  <c r="J46" i="14" s="1"/>
  <c r="G45" i="14"/>
  <c r="G42" i="14"/>
  <c r="J42" i="14" s="1"/>
  <c r="G41" i="14"/>
  <c r="G38" i="14"/>
  <c r="J38" i="14" s="1"/>
  <c r="G37" i="14"/>
  <c r="G86" i="14"/>
  <c r="G74" i="14"/>
  <c r="J74" i="14" s="1"/>
  <c r="G70" i="14"/>
  <c r="G66" i="14"/>
  <c r="I66" i="14" s="1"/>
  <c r="G100" i="14"/>
  <c r="G96" i="14"/>
  <c r="J96" i="14" s="1"/>
  <c r="G108" i="14"/>
  <c r="G104" i="14"/>
  <c r="G105" i="14"/>
  <c r="G73" i="14"/>
  <c r="G57" i="14"/>
  <c r="G25" i="14"/>
  <c r="G21" i="14"/>
  <c r="J21" i="14" s="1"/>
  <c r="G9" i="14"/>
  <c r="G59" i="14"/>
  <c r="G51" i="14"/>
  <c r="G43" i="14"/>
  <c r="I43" i="14" s="1"/>
  <c r="G39" i="14"/>
  <c r="G36" i="14"/>
  <c r="G28" i="14"/>
  <c r="I28" i="14" s="1"/>
  <c r="G12" i="14"/>
  <c r="G101" i="14"/>
  <c r="I101" i="14" s="1"/>
  <c r="G33" i="14"/>
  <c r="G29" i="14"/>
  <c r="J29" i="14" s="1"/>
  <c r="G17" i="14"/>
  <c r="G87" i="14"/>
  <c r="I87" i="14" s="1"/>
  <c r="G71" i="14"/>
  <c r="I71" i="14" s="1"/>
  <c r="G67" i="14"/>
  <c r="J67" i="14" s="1"/>
  <c r="G32" i="14"/>
  <c r="G97" i="14"/>
  <c r="G2" i="14"/>
  <c r="G107" i="14"/>
  <c r="J107" i="14" s="1"/>
  <c r="G99" i="14"/>
  <c r="G95" i="14"/>
  <c r="G35" i="14"/>
  <c r="G31" i="14"/>
  <c r="I31" i="14" s="1"/>
  <c r="G27" i="14"/>
  <c r="G23" i="14"/>
  <c r="G19" i="14"/>
  <c r="G15" i="14"/>
  <c r="J15" i="14" s="1"/>
  <c r="G11" i="14"/>
  <c r="G7" i="14"/>
  <c r="G3" i="14"/>
  <c r="H46" i="14"/>
  <c r="I109" i="14" l="1"/>
  <c r="I68" i="14"/>
  <c r="I107" i="14"/>
  <c r="I106" i="14"/>
  <c r="J43" i="14"/>
  <c r="I15" i="14"/>
  <c r="J54" i="14"/>
  <c r="H93" i="14"/>
  <c r="H13" i="14"/>
  <c r="H77" i="14"/>
  <c r="H14" i="14"/>
  <c r="H29" i="14"/>
  <c r="H30" i="14"/>
  <c r="H45" i="14"/>
  <c r="H109" i="14"/>
  <c r="H5" i="14"/>
  <c r="H99" i="14"/>
  <c r="H35" i="14"/>
  <c r="H79" i="14"/>
  <c r="H15" i="14"/>
  <c r="H55" i="14"/>
  <c r="H107" i="14"/>
  <c r="H43" i="14"/>
  <c r="H108" i="14"/>
  <c r="H92" i="14"/>
  <c r="H76" i="14"/>
  <c r="H60" i="14"/>
  <c r="H44" i="14"/>
  <c r="H28" i="14"/>
  <c r="H12" i="14"/>
  <c r="H102" i="14"/>
  <c r="H86" i="14"/>
  <c r="H70" i="14"/>
  <c r="H54" i="14"/>
  <c r="H38" i="14"/>
  <c r="H22" i="14"/>
  <c r="H6" i="14"/>
  <c r="H101" i="14"/>
  <c r="H85" i="14"/>
  <c r="H69" i="14"/>
  <c r="H53" i="14"/>
  <c r="H37" i="14"/>
  <c r="H21" i="14"/>
  <c r="H94" i="14"/>
  <c r="H83" i="14"/>
  <c r="H19" i="14"/>
  <c r="H63" i="14"/>
  <c r="H103" i="14"/>
  <c r="H39" i="14"/>
  <c r="H91" i="14"/>
  <c r="H27" i="14"/>
  <c r="H104" i="14"/>
  <c r="H88" i="14"/>
  <c r="H72" i="14"/>
  <c r="H56" i="14"/>
  <c r="H40" i="14"/>
  <c r="H24" i="14"/>
  <c r="H8" i="14"/>
  <c r="H98" i="14"/>
  <c r="H82" i="14"/>
  <c r="H66" i="14"/>
  <c r="H50" i="14"/>
  <c r="H34" i="14"/>
  <c r="H18" i="14"/>
  <c r="H97" i="14"/>
  <c r="H81" i="14"/>
  <c r="H65" i="14"/>
  <c r="H49" i="14"/>
  <c r="H33" i="14"/>
  <c r="H17" i="14"/>
  <c r="H67" i="14"/>
  <c r="H3" i="14"/>
  <c r="H47" i="14"/>
  <c r="H87" i="14"/>
  <c r="H23" i="14"/>
  <c r="H75" i="14"/>
  <c r="H11" i="14"/>
  <c r="H100" i="14"/>
  <c r="H84" i="14"/>
  <c r="H68" i="14"/>
  <c r="H52" i="14"/>
  <c r="H36" i="14"/>
  <c r="H20" i="14"/>
  <c r="H4" i="14"/>
  <c r="H2" i="14"/>
  <c r="H78" i="14"/>
  <c r="H51" i="14"/>
  <c r="H95" i="14"/>
  <c r="H31" i="14"/>
  <c r="H71" i="14"/>
  <c r="H7" i="14"/>
  <c r="H59" i="14"/>
  <c r="H96" i="14"/>
  <c r="H80" i="14"/>
  <c r="H64" i="14"/>
  <c r="H48" i="14"/>
  <c r="H32" i="14"/>
  <c r="H16" i="14"/>
  <c r="H106" i="14"/>
  <c r="H90" i="14"/>
  <c r="H74" i="14"/>
  <c r="H58" i="14"/>
  <c r="H42" i="14"/>
  <c r="H26" i="14"/>
  <c r="H10" i="14"/>
  <c r="H105" i="14"/>
  <c r="H89" i="14"/>
  <c r="H73" i="14"/>
  <c r="H57" i="14"/>
  <c r="H41" i="14"/>
  <c r="H25" i="14"/>
  <c r="H9" i="14"/>
  <c r="H61" i="14"/>
  <c r="H62" i="14"/>
  <c r="J31" i="14"/>
  <c r="I44" i="14"/>
  <c r="I53" i="14"/>
  <c r="J8" i="14"/>
  <c r="I60" i="14"/>
  <c r="I52" i="14"/>
  <c r="I14" i="14"/>
  <c r="I98" i="14"/>
  <c r="I6" i="14"/>
  <c r="I49" i="14"/>
  <c r="I67" i="14"/>
  <c r="I34" i="14"/>
  <c r="I29" i="14"/>
  <c r="I42" i="14"/>
  <c r="J30" i="14"/>
  <c r="J63" i="14"/>
  <c r="I96" i="14"/>
  <c r="I13" i="14"/>
  <c r="J47" i="14"/>
  <c r="I22" i="14"/>
  <c r="I74" i="14"/>
  <c r="I21" i="14"/>
  <c r="J19" i="14"/>
  <c r="I19" i="14"/>
  <c r="J7" i="14"/>
  <c r="I7" i="14"/>
  <c r="J23" i="14"/>
  <c r="I23" i="14"/>
  <c r="I97" i="14"/>
  <c r="J97" i="14"/>
  <c r="J59" i="14"/>
  <c r="I59" i="14"/>
  <c r="I104" i="14"/>
  <c r="J104" i="14"/>
  <c r="J11" i="14"/>
  <c r="I11" i="14"/>
  <c r="I27" i="14"/>
  <c r="J27" i="14"/>
  <c r="J99" i="14"/>
  <c r="I99" i="14"/>
  <c r="I32" i="14"/>
  <c r="J32" i="14"/>
  <c r="J17" i="14"/>
  <c r="I17" i="14"/>
  <c r="I12" i="14"/>
  <c r="J12" i="14"/>
  <c r="I39" i="14"/>
  <c r="J39" i="14"/>
  <c r="I9" i="14"/>
  <c r="J9" i="14"/>
  <c r="I73" i="14"/>
  <c r="J73" i="14"/>
  <c r="J108" i="14"/>
  <c r="I108" i="14"/>
  <c r="J70" i="14"/>
  <c r="I70" i="14"/>
  <c r="J86" i="14"/>
  <c r="I86" i="14"/>
  <c r="J41" i="14"/>
  <c r="I41" i="14"/>
  <c r="I50" i="14"/>
  <c r="J50" i="14"/>
  <c r="I4" i="14"/>
  <c r="J4" i="14"/>
  <c r="J24" i="14"/>
  <c r="I24" i="14"/>
  <c r="I5" i="14"/>
  <c r="J5" i="14"/>
  <c r="J61" i="14"/>
  <c r="I61" i="14"/>
  <c r="J101" i="14"/>
  <c r="J87" i="14"/>
  <c r="J40" i="14"/>
  <c r="I40" i="14"/>
  <c r="J56" i="14"/>
  <c r="I56" i="14"/>
  <c r="J3" i="14"/>
  <c r="I3" i="14"/>
  <c r="J2" i="14"/>
  <c r="I2" i="14"/>
  <c r="J33" i="14"/>
  <c r="I33" i="14"/>
  <c r="J36" i="14"/>
  <c r="I36" i="14"/>
  <c r="I51" i="14"/>
  <c r="J51" i="14"/>
  <c r="I25" i="14"/>
  <c r="J25" i="14"/>
  <c r="J105" i="14"/>
  <c r="I105" i="14"/>
  <c r="J37" i="14"/>
  <c r="I37" i="14"/>
  <c r="J45" i="14"/>
  <c r="I45" i="14"/>
  <c r="I58" i="14"/>
  <c r="J58" i="14"/>
  <c r="J16" i="14"/>
  <c r="I16" i="14"/>
  <c r="I75" i="14"/>
  <c r="J75" i="14"/>
  <c r="I55" i="14"/>
  <c r="J55" i="14"/>
  <c r="J102" i="14"/>
  <c r="I102" i="14"/>
  <c r="J71" i="14"/>
  <c r="J35" i="14"/>
  <c r="I35" i="14"/>
  <c r="J100" i="14"/>
  <c r="I100" i="14"/>
  <c r="I95" i="14"/>
  <c r="J95" i="14"/>
  <c r="I57" i="14"/>
  <c r="J57" i="14"/>
  <c r="I72" i="14"/>
  <c r="J72" i="14"/>
  <c r="I69" i="14"/>
  <c r="I46" i="14"/>
  <c r="I10" i="14"/>
  <c r="I26" i="14"/>
  <c r="I103" i="14"/>
  <c r="J48" i="14"/>
  <c r="J64" i="14"/>
  <c r="J18" i="14"/>
  <c r="J66" i="14"/>
  <c r="J20" i="14"/>
  <c r="J28" i="14"/>
  <c r="J65" i="14"/>
  <c r="I38" i="14"/>
  <c r="I62" i="14"/>
  <c r="AH58" i="11" l="1"/>
  <c r="AI58" i="11"/>
  <c r="AJ58" i="11"/>
  <c r="AK58" i="11"/>
  <c r="AL58" i="11"/>
  <c r="AM58" i="11"/>
  <c r="AN58" i="11"/>
  <c r="AO58" i="11"/>
  <c r="AP58" i="11"/>
  <c r="AQ58" i="11"/>
  <c r="AR58" i="11"/>
  <c r="AS58" i="11"/>
  <c r="AT58" i="11"/>
  <c r="AU58" i="11"/>
  <c r="AV58" i="11"/>
  <c r="AW58" i="11"/>
  <c r="AH58" i="2"/>
  <c r="AI58" i="2"/>
  <c r="AJ58" i="2"/>
  <c r="AK58" i="2"/>
  <c r="AL58" i="2"/>
  <c r="AM58" i="2"/>
  <c r="AN58" i="2"/>
  <c r="AO58" i="2"/>
  <c r="AP58" i="2"/>
  <c r="AQ58" i="2"/>
  <c r="AR58" i="2"/>
  <c r="AS58" i="2"/>
  <c r="AT58" i="2"/>
  <c r="AU58" i="2"/>
  <c r="AV58" i="2"/>
  <c r="AW58" i="2"/>
  <c r="AI6" i="2" l="1"/>
  <c r="AJ6" i="2"/>
  <c r="AK6" i="2"/>
  <c r="AL6" i="2"/>
  <c r="AM6" i="2"/>
  <c r="AN6" i="2"/>
  <c r="AO6" i="2"/>
  <c r="AP6" i="2"/>
  <c r="AQ6" i="2"/>
  <c r="AR6" i="2"/>
  <c r="AS6" i="2"/>
  <c r="AT6" i="2"/>
  <c r="AU6" i="2"/>
  <c r="AV6" i="2"/>
  <c r="AW6" i="2"/>
  <c r="AH57" i="11" l="1"/>
  <c r="AI57" i="11"/>
  <c r="AJ57" i="11"/>
  <c r="AK57" i="11"/>
  <c r="AL57" i="11"/>
  <c r="AM57" i="11"/>
  <c r="AN57" i="11"/>
  <c r="AO57" i="11"/>
  <c r="AP57" i="11"/>
  <c r="AQ57" i="11"/>
  <c r="AR57" i="11"/>
  <c r="AS57" i="11"/>
  <c r="AT57" i="11"/>
  <c r="AU57" i="11"/>
  <c r="AV57" i="11"/>
  <c r="AW57" i="11"/>
  <c r="AH57" i="2"/>
  <c r="AI57" i="2"/>
  <c r="AJ57" i="2"/>
  <c r="AK57" i="2"/>
  <c r="AL57" i="2"/>
  <c r="AM57" i="2"/>
  <c r="AN57" i="2"/>
  <c r="AO57" i="2"/>
  <c r="AP57" i="2"/>
  <c r="AQ57" i="2"/>
  <c r="AR57" i="2"/>
  <c r="AS57" i="2"/>
  <c r="AT57" i="2"/>
  <c r="AU57" i="2"/>
  <c r="AV57" i="2"/>
  <c r="AW57" i="2"/>
  <c r="AH56" i="11" l="1"/>
  <c r="AI56" i="11"/>
  <c r="AJ56" i="11"/>
  <c r="AK56" i="11"/>
  <c r="AL56" i="11"/>
  <c r="AM56" i="11"/>
  <c r="AN56" i="11"/>
  <c r="AO56" i="11"/>
  <c r="AP56" i="11"/>
  <c r="AQ56" i="11"/>
  <c r="AR56" i="11"/>
  <c r="AS56" i="11"/>
  <c r="AT56" i="11"/>
  <c r="AU56" i="11"/>
  <c r="AV56" i="11"/>
  <c r="AW56" i="11"/>
  <c r="AH56" i="2"/>
  <c r="AI56" i="2"/>
  <c r="AJ56" i="2"/>
  <c r="AK56" i="2"/>
  <c r="AL56" i="2"/>
  <c r="AM56" i="2"/>
  <c r="AN56" i="2"/>
  <c r="AO56" i="2"/>
  <c r="AP56" i="2"/>
  <c r="AQ56" i="2"/>
  <c r="AR56" i="2"/>
  <c r="AS56" i="2"/>
  <c r="AT56" i="2"/>
  <c r="AU56" i="2"/>
  <c r="AV56" i="2"/>
  <c r="AW56" i="2"/>
  <c r="AH55" i="11" l="1"/>
  <c r="AI55" i="11"/>
  <c r="AJ55" i="11"/>
  <c r="AK55" i="11"/>
  <c r="AL55" i="11"/>
  <c r="AM55" i="11"/>
  <c r="AN55" i="11"/>
  <c r="AO55" i="11"/>
  <c r="AP55" i="11"/>
  <c r="AQ55" i="11"/>
  <c r="AR55" i="11"/>
  <c r="AS55" i="11"/>
  <c r="AT55" i="11"/>
  <c r="AU55" i="11"/>
  <c r="AV55" i="11"/>
  <c r="AW55" i="11"/>
  <c r="AH55" i="2"/>
  <c r="AI55" i="2"/>
  <c r="AJ55" i="2"/>
  <c r="AK55" i="2"/>
  <c r="AL55" i="2"/>
  <c r="AM55" i="2"/>
  <c r="AN55" i="2"/>
  <c r="AO55" i="2"/>
  <c r="AP55" i="2"/>
  <c r="AQ55" i="2"/>
  <c r="AR55" i="2"/>
  <c r="AS55" i="2"/>
  <c r="AT55" i="2"/>
  <c r="AU55" i="2"/>
  <c r="AV55" i="2"/>
  <c r="AW55" i="2"/>
  <c r="BF1" i="12" l="1"/>
  <c r="BG1" i="12"/>
  <c r="BH1" i="12"/>
  <c r="BI1" i="12"/>
  <c r="BJ1" i="12"/>
  <c r="AH52" i="11"/>
  <c r="AI52" i="11"/>
  <c r="AJ52" i="11"/>
  <c r="AK52" i="11"/>
  <c r="AL52" i="11"/>
  <c r="AM52" i="11"/>
  <c r="AN52" i="11"/>
  <c r="AO52" i="11"/>
  <c r="AP52" i="11"/>
  <c r="AQ52" i="11"/>
  <c r="AR52" i="11"/>
  <c r="AS52" i="11"/>
  <c r="AT52" i="11"/>
  <c r="AU52" i="11"/>
  <c r="AV52" i="11"/>
  <c r="AW52" i="11"/>
  <c r="AH53" i="11"/>
  <c r="AI53" i="11"/>
  <c r="AJ53" i="11"/>
  <c r="AK53" i="11"/>
  <c r="AL53" i="11"/>
  <c r="AM53" i="11"/>
  <c r="AN53" i="11"/>
  <c r="AO53" i="11"/>
  <c r="AP53" i="11"/>
  <c r="AQ53" i="11"/>
  <c r="AR53" i="11"/>
  <c r="AS53" i="11"/>
  <c r="AT53" i="11"/>
  <c r="AU53" i="11"/>
  <c r="AV53" i="11"/>
  <c r="AW53" i="11"/>
  <c r="AH54" i="11"/>
  <c r="AI54" i="11"/>
  <c r="AJ54" i="11"/>
  <c r="AK54" i="11"/>
  <c r="AL54" i="11"/>
  <c r="AM54" i="11"/>
  <c r="AN54" i="11"/>
  <c r="AO54" i="11"/>
  <c r="AP54" i="11"/>
  <c r="AQ54" i="11"/>
  <c r="AR54" i="11"/>
  <c r="AS54" i="11"/>
  <c r="AT54" i="11"/>
  <c r="AU54" i="11"/>
  <c r="AV54" i="11"/>
  <c r="AW54" i="11"/>
  <c r="M102" i="11"/>
  <c r="M208" i="11" s="1"/>
  <c r="M103" i="11"/>
  <c r="M104" i="11"/>
  <c r="M105" i="11"/>
  <c r="M106" i="11"/>
  <c r="M107" i="11"/>
  <c r="M108" i="11"/>
  <c r="M109" i="11"/>
  <c r="M110" i="11"/>
  <c r="M111" i="11"/>
  <c r="M112" i="11"/>
  <c r="M113" i="11"/>
  <c r="B2" i="11"/>
  <c r="B1" i="11"/>
  <c r="A1" i="11"/>
  <c r="AT204" i="11" l="1"/>
  <c r="AU205" i="11" s="1"/>
  <c r="AP204" i="11"/>
  <c r="AQ205" i="11" s="1"/>
  <c r="AL204" i="11"/>
  <c r="AM205" i="11" s="1"/>
  <c r="AH204" i="11"/>
  <c r="AI205" i="11" s="1"/>
  <c r="B138" i="11"/>
  <c r="B142" i="11"/>
  <c r="B146" i="11"/>
  <c r="B149" i="11"/>
  <c r="B139" i="11"/>
  <c r="B143" i="11"/>
  <c r="B147" i="11"/>
  <c r="B141" i="11"/>
  <c r="B140" i="11"/>
  <c r="B144" i="11"/>
  <c r="B148" i="11"/>
  <c r="B145" i="11"/>
  <c r="Q112" i="11"/>
  <c r="R112" i="11"/>
  <c r="P112" i="11"/>
  <c r="T112" i="11"/>
  <c r="N112" i="11"/>
  <c r="S112" i="11"/>
  <c r="O112" i="11"/>
  <c r="Q108" i="11"/>
  <c r="N108" i="11"/>
  <c r="P108" i="11"/>
  <c r="T108" i="11"/>
  <c r="R108" i="11"/>
  <c r="S108" i="11"/>
  <c r="O108" i="11"/>
  <c r="Q104" i="11"/>
  <c r="R104" i="11"/>
  <c r="P104" i="11"/>
  <c r="T104" i="11"/>
  <c r="N104" i="11"/>
  <c r="S104" i="11"/>
  <c r="O104" i="11"/>
  <c r="Q111" i="11"/>
  <c r="N111" i="11"/>
  <c r="R111" i="11"/>
  <c r="P111" i="11"/>
  <c r="T111" i="11"/>
  <c r="O111" i="11"/>
  <c r="S111" i="11"/>
  <c r="Q107" i="11"/>
  <c r="N107" i="11"/>
  <c r="P107" i="11"/>
  <c r="T107" i="11"/>
  <c r="R107" i="11"/>
  <c r="O107" i="11"/>
  <c r="S107" i="11"/>
  <c r="Q103" i="11"/>
  <c r="N103" i="11"/>
  <c r="P103" i="11"/>
  <c r="T103" i="11"/>
  <c r="R103" i="11"/>
  <c r="O103" i="11"/>
  <c r="S103" i="11"/>
  <c r="Q110" i="11"/>
  <c r="N110" i="11"/>
  <c r="P110" i="11"/>
  <c r="T110" i="11"/>
  <c r="R110" i="11"/>
  <c r="S110" i="11"/>
  <c r="O110" i="11"/>
  <c r="Q106" i="11"/>
  <c r="N106" i="11"/>
  <c r="P106" i="11"/>
  <c r="T106" i="11"/>
  <c r="R106" i="11"/>
  <c r="S106" i="11"/>
  <c r="O106" i="11"/>
  <c r="Q102" i="11"/>
  <c r="Q208" i="11" s="1"/>
  <c r="N102" i="11"/>
  <c r="O102" i="11"/>
  <c r="P102" i="11"/>
  <c r="T102" i="11"/>
  <c r="R102" i="11"/>
  <c r="S102" i="11"/>
  <c r="N113" i="11"/>
  <c r="P113" i="11"/>
  <c r="T113" i="11"/>
  <c r="Q113" i="11"/>
  <c r="R113" i="11"/>
  <c r="O113" i="11"/>
  <c r="S113" i="11"/>
  <c r="Q109" i="11"/>
  <c r="N109" i="11"/>
  <c r="P109" i="11"/>
  <c r="T109" i="11"/>
  <c r="R109" i="11"/>
  <c r="O109" i="11"/>
  <c r="S109" i="11"/>
  <c r="Q105" i="11"/>
  <c r="P105" i="11"/>
  <c r="T105" i="11"/>
  <c r="N105" i="11"/>
  <c r="R105" i="11"/>
  <c r="O105" i="11"/>
  <c r="S105" i="11"/>
  <c r="BF1" i="5"/>
  <c r="BG1" i="5"/>
  <c r="BH1" i="5"/>
  <c r="BI1" i="5"/>
  <c r="BJ1" i="5"/>
  <c r="AH52" i="2"/>
  <c r="AI52" i="2"/>
  <c r="AJ52" i="2"/>
  <c r="AK52" i="2"/>
  <c r="AL52" i="2"/>
  <c r="AM52" i="2"/>
  <c r="AN52" i="2"/>
  <c r="AO52" i="2"/>
  <c r="AP52" i="2"/>
  <c r="AQ52" i="2"/>
  <c r="AR52" i="2"/>
  <c r="AS52" i="2"/>
  <c r="AT52" i="2"/>
  <c r="AU52" i="2"/>
  <c r="AV52" i="2"/>
  <c r="AW52" i="2"/>
  <c r="AH53" i="2"/>
  <c r="AI53" i="2"/>
  <c r="AJ53" i="2"/>
  <c r="AK53" i="2"/>
  <c r="AL53" i="2"/>
  <c r="AM53" i="2"/>
  <c r="AN53" i="2"/>
  <c r="AO53" i="2"/>
  <c r="AP53" i="2"/>
  <c r="AQ53" i="2"/>
  <c r="AR53" i="2"/>
  <c r="AS53" i="2"/>
  <c r="AT53" i="2"/>
  <c r="AU53" i="2"/>
  <c r="AV53" i="2"/>
  <c r="AW53" i="2"/>
  <c r="AH54" i="2"/>
  <c r="AI54" i="2"/>
  <c r="AJ54" i="2"/>
  <c r="AK54" i="2"/>
  <c r="AL54" i="2"/>
  <c r="AM54" i="2"/>
  <c r="AN54" i="2"/>
  <c r="AO54" i="2"/>
  <c r="AP54" i="2"/>
  <c r="AQ54" i="2"/>
  <c r="AR54" i="2"/>
  <c r="AS54" i="2"/>
  <c r="AT54" i="2"/>
  <c r="AU54" i="2"/>
  <c r="AV54" i="2"/>
  <c r="AW54" i="2"/>
  <c r="AT204" i="2" l="1"/>
  <c r="AU205" i="2" s="1"/>
  <c r="AH204" i="2"/>
  <c r="AP204" i="2"/>
  <c r="AQ205" i="2" s="1"/>
  <c r="AL204" i="2"/>
  <c r="AM205" i="2" s="1"/>
  <c r="Z102" i="11"/>
  <c r="Z111" i="11"/>
  <c r="X108" i="11"/>
  <c r="W111" i="11"/>
  <c r="X110" i="11"/>
  <c r="N112" i="2"/>
  <c r="R112" i="2"/>
  <c r="P112" i="2"/>
  <c r="T112" i="2"/>
  <c r="S112" i="2"/>
  <c r="M112" i="2"/>
  <c r="O112" i="2"/>
  <c r="Q112" i="2"/>
  <c r="O108" i="2"/>
  <c r="S108" i="2"/>
  <c r="P108" i="2"/>
  <c r="T108" i="2"/>
  <c r="M108" i="2"/>
  <c r="Q108" i="2"/>
  <c r="N108" i="2"/>
  <c r="R108" i="2"/>
  <c r="N104" i="2"/>
  <c r="R104" i="2"/>
  <c r="O104" i="2"/>
  <c r="S104" i="2"/>
  <c r="P104" i="2"/>
  <c r="T104" i="2"/>
  <c r="M104" i="2"/>
  <c r="Q104" i="2"/>
  <c r="N111" i="2"/>
  <c r="R111" i="2"/>
  <c r="P111" i="2"/>
  <c r="T111" i="2"/>
  <c r="M111" i="2"/>
  <c r="Q111" i="2"/>
  <c r="S111" i="2"/>
  <c r="O111" i="2"/>
  <c r="P107" i="2"/>
  <c r="T107" i="2"/>
  <c r="M107" i="2"/>
  <c r="Q107" i="2"/>
  <c r="N107" i="2"/>
  <c r="R107" i="2"/>
  <c r="O107" i="2"/>
  <c r="S107" i="2"/>
  <c r="Y107" i="2" s="1"/>
  <c r="O103" i="2"/>
  <c r="S103" i="2"/>
  <c r="P103" i="2"/>
  <c r="T103" i="2"/>
  <c r="M103" i="2"/>
  <c r="Q103" i="2"/>
  <c r="N103" i="2"/>
  <c r="R103" i="2"/>
  <c r="N110" i="2"/>
  <c r="R110" i="2"/>
  <c r="O110" i="2"/>
  <c r="S110" i="2"/>
  <c r="P110" i="2"/>
  <c r="T110" i="2"/>
  <c r="M110" i="2"/>
  <c r="Q110" i="2"/>
  <c r="M106" i="2"/>
  <c r="Q106" i="2"/>
  <c r="N106" i="2"/>
  <c r="R106" i="2"/>
  <c r="O106" i="2"/>
  <c r="S106" i="2"/>
  <c r="P106" i="2"/>
  <c r="T106" i="2"/>
  <c r="O102" i="2"/>
  <c r="S102" i="2"/>
  <c r="P102" i="2"/>
  <c r="T102" i="2"/>
  <c r="M102" i="2"/>
  <c r="Q102" i="2"/>
  <c r="N102" i="2"/>
  <c r="R102" i="2"/>
  <c r="M113" i="2"/>
  <c r="Q113" i="2"/>
  <c r="O113" i="2"/>
  <c r="S113" i="2"/>
  <c r="R113" i="2"/>
  <c r="T113" i="2"/>
  <c r="N113" i="2"/>
  <c r="P113" i="2"/>
  <c r="O109" i="2"/>
  <c r="S109" i="2"/>
  <c r="T109" i="2"/>
  <c r="P109" i="2"/>
  <c r="M109" i="2"/>
  <c r="Q109" i="2"/>
  <c r="N109" i="2"/>
  <c r="R109" i="2"/>
  <c r="M105" i="2"/>
  <c r="Q105" i="2"/>
  <c r="N105" i="2"/>
  <c r="R105" i="2"/>
  <c r="O105" i="2"/>
  <c r="S105" i="2"/>
  <c r="P105" i="2"/>
  <c r="T105" i="2"/>
  <c r="X103" i="11"/>
  <c r="X106" i="11"/>
  <c r="V112" i="11"/>
  <c r="W112" i="11"/>
  <c r="U105" i="11"/>
  <c r="U112" i="11"/>
  <c r="X105" i="11"/>
  <c r="U104" i="11"/>
  <c r="X113" i="11"/>
  <c r="U113" i="11"/>
  <c r="Y112" i="11"/>
  <c r="X112" i="11"/>
  <c r="Z112" i="11"/>
  <c r="X109" i="11"/>
  <c r="Z109" i="11"/>
  <c r="Z106" i="11"/>
  <c r="Z110" i="11"/>
  <c r="Y105" i="11"/>
  <c r="Z105" i="11"/>
  <c r="Y109" i="11"/>
  <c r="W109" i="11"/>
  <c r="Y113" i="11"/>
  <c r="Z113" i="11"/>
  <c r="Y102" i="11"/>
  <c r="V102" i="11"/>
  <c r="V106" i="11"/>
  <c r="W106" i="11"/>
  <c r="V110" i="11"/>
  <c r="W110" i="11"/>
  <c r="Y103" i="11"/>
  <c r="W103" i="11"/>
  <c r="Y107" i="11"/>
  <c r="W107" i="11"/>
  <c r="Y111" i="11"/>
  <c r="X111" i="11"/>
  <c r="V104" i="11"/>
  <c r="W104" i="11"/>
  <c r="V108" i="11"/>
  <c r="W108" i="11"/>
  <c r="W102" i="11"/>
  <c r="Z107" i="11"/>
  <c r="V105" i="11"/>
  <c r="W105" i="11"/>
  <c r="V109" i="11"/>
  <c r="U109" i="11"/>
  <c r="V113" i="11"/>
  <c r="W113" i="11"/>
  <c r="X102" i="11"/>
  <c r="U102" i="11"/>
  <c r="Y106" i="11"/>
  <c r="U106" i="11"/>
  <c r="Y110" i="11"/>
  <c r="U110" i="11"/>
  <c r="V103" i="11"/>
  <c r="U103" i="11"/>
  <c r="V107" i="11"/>
  <c r="U107" i="11"/>
  <c r="V111" i="11"/>
  <c r="U111" i="11"/>
  <c r="Y104" i="11"/>
  <c r="X104" i="11"/>
  <c r="Y108" i="11"/>
  <c r="U108" i="11"/>
  <c r="X107" i="11"/>
  <c r="Z103" i="11"/>
  <c r="Z104" i="11"/>
  <c r="Z108" i="11"/>
  <c r="E107" i="17"/>
  <c r="E105" i="17"/>
  <c r="E106" i="17"/>
  <c r="E102" i="17"/>
  <c r="E98" i="17"/>
  <c r="D101" i="14"/>
  <c r="E101" i="17"/>
  <c r="D109" i="14"/>
  <c r="E109" i="17"/>
  <c r="D108" i="14"/>
  <c r="E108" i="17"/>
  <c r="D104" i="14"/>
  <c r="E104" i="17"/>
  <c r="D100" i="14"/>
  <c r="E100" i="17"/>
  <c r="D103" i="14"/>
  <c r="E103" i="17"/>
  <c r="D99" i="14"/>
  <c r="E99" i="17"/>
  <c r="D107" i="14"/>
  <c r="D106" i="14"/>
  <c r="D102" i="14"/>
  <c r="D98" i="14"/>
  <c r="D105" i="14"/>
  <c r="AN205" i="2" l="1"/>
  <c r="AI205" i="2"/>
  <c r="Q208" i="2"/>
  <c r="M208" i="2"/>
  <c r="V107" i="2"/>
  <c r="Y105" i="2"/>
  <c r="Y106" i="2"/>
  <c r="V105" i="2"/>
  <c r="V106" i="2"/>
  <c r="V113" i="2"/>
  <c r="W110" i="2"/>
  <c r="U107" i="2"/>
  <c r="Z113" i="2"/>
  <c r="W107" i="2"/>
  <c r="V109" i="2"/>
  <c r="Z106" i="2"/>
  <c r="Z110" i="2"/>
  <c r="X110" i="2"/>
  <c r="X107" i="2"/>
  <c r="Z107" i="2"/>
  <c r="Z104" i="2"/>
  <c r="X104" i="2"/>
  <c r="X112" i="2"/>
  <c r="U110" i="2"/>
  <c r="W104" i="2"/>
  <c r="U104" i="2"/>
  <c r="Y112" i="2"/>
  <c r="X113" i="2"/>
  <c r="V102" i="2"/>
  <c r="Z105" i="2"/>
  <c r="X105" i="2"/>
  <c r="X109" i="2"/>
  <c r="W109" i="2"/>
  <c r="W113" i="2"/>
  <c r="Y113" i="2"/>
  <c r="X102" i="2"/>
  <c r="Z102" i="2"/>
  <c r="X106" i="2"/>
  <c r="Y110" i="2"/>
  <c r="X103" i="2"/>
  <c r="Z103" i="2"/>
  <c r="V111" i="2"/>
  <c r="Z111" i="2"/>
  <c r="Y104" i="2"/>
  <c r="X108" i="2"/>
  <c r="Z108" i="2"/>
  <c r="Z112" i="2"/>
  <c r="W105" i="2"/>
  <c r="U105" i="2"/>
  <c r="U109" i="2"/>
  <c r="Z109" i="2"/>
  <c r="U113" i="2"/>
  <c r="U102" i="2"/>
  <c r="W102" i="2"/>
  <c r="W106" i="2"/>
  <c r="U106" i="2"/>
  <c r="V110" i="2"/>
  <c r="U103" i="2"/>
  <c r="W103" i="2"/>
  <c r="Y111" i="2"/>
  <c r="W111" i="2"/>
  <c r="V104" i="2"/>
  <c r="U108" i="2"/>
  <c r="W108" i="2"/>
  <c r="V112" i="2"/>
  <c r="W112" i="2"/>
  <c r="Y109" i="2"/>
  <c r="Y102" i="2"/>
  <c r="Y103" i="2"/>
  <c r="X111" i="2"/>
  <c r="Y108" i="2"/>
  <c r="V103" i="2"/>
  <c r="U111" i="2"/>
  <c r="V108" i="2"/>
  <c r="U112" i="2"/>
  <c r="AH6" i="11"/>
  <c r="AI6" i="11"/>
  <c r="AJ6" i="11"/>
  <c r="AK6" i="11"/>
  <c r="AL6" i="11"/>
  <c r="AM6" i="11"/>
  <c r="AN6" i="11"/>
  <c r="AO6" i="11"/>
  <c r="AP6" i="11"/>
  <c r="AQ6" i="11"/>
  <c r="AR6" i="11"/>
  <c r="AS6" i="11"/>
  <c r="AT6" i="11"/>
  <c r="AU6" i="11"/>
  <c r="AV6" i="11"/>
  <c r="AW6" i="11"/>
  <c r="AH51" i="11" l="1"/>
  <c r="AI51" i="11"/>
  <c r="AJ51" i="11"/>
  <c r="AK51" i="11"/>
  <c r="AL51" i="11"/>
  <c r="AM51" i="11"/>
  <c r="AN51" i="11"/>
  <c r="AO51" i="11"/>
  <c r="AP51" i="11"/>
  <c r="AQ51" i="11"/>
  <c r="AR51" i="11"/>
  <c r="AS51" i="11"/>
  <c r="AT51" i="11"/>
  <c r="AU51" i="11"/>
  <c r="AV51" i="11"/>
  <c r="AW51" i="11"/>
  <c r="AH51" i="2" l="1"/>
  <c r="AI51" i="2"/>
  <c r="AJ51" i="2"/>
  <c r="AK51" i="2"/>
  <c r="AL51" i="2"/>
  <c r="AM51" i="2"/>
  <c r="AN51" i="2"/>
  <c r="AO51" i="2"/>
  <c r="AP51" i="2"/>
  <c r="AQ51" i="2"/>
  <c r="AR51" i="2"/>
  <c r="AS51" i="2"/>
  <c r="AT51" i="2"/>
  <c r="AU51" i="2"/>
  <c r="AV51" i="2"/>
  <c r="AW51" i="2"/>
  <c r="BC1" i="5" l="1"/>
  <c r="BD1" i="5"/>
  <c r="BE1" i="5"/>
  <c r="AZ1" i="12"/>
  <c r="BA1" i="12"/>
  <c r="BB1" i="12"/>
  <c r="BC1" i="12"/>
  <c r="BD1" i="12"/>
  <c r="BE1" i="12"/>
  <c r="AZ1" i="5" l="1"/>
  <c r="BA1" i="5"/>
  <c r="BB1" i="5"/>
  <c r="AH50" i="11" l="1"/>
  <c r="AI50" i="11"/>
  <c r="AJ50" i="11"/>
  <c r="AK50" i="11"/>
  <c r="AL50" i="11"/>
  <c r="AM50" i="11"/>
  <c r="AN50" i="11"/>
  <c r="AO50" i="11"/>
  <c r="AP50" i="11"/>
  <c r="AQ50" i="11"/>
  <c r="AR50" i="11"/>
  <c r="AS50" i="11"/>
  <c r="AT50" i="11"/>
  <c r="AU50" i="11"/>
  <c r="AV50" i="11"/>
  <c r="AW50" i="11"/>
  <c r="AH50" i="2"/>
  <c r="AI50" i="2"/>
  <c r="AJ50" i="2"/>
  <c r="AK50" i="2"/>
  <c r="AL50" i="2"/>
  <c r="AM50" i="2"/>
  <c r="AN50" i="2"/>
  <c r="AO50" i="2"/>
  <c r="AP50" i="2"/>
  <c r="AQ50" i="2"/>
  <c r="AR50" i="2"/>
  <c r="AS50" i="2"/>
  <c r="AT50" i="2"/>
  <c r="AU50" i="2"/>
  <c r="AV50" i="2"/>
  <c r="AW50" i="2"/>
  <c r="AH7" i="11" l="1"/>
  <c r="AI7" i="11"/>
  <c r="AJ7" i="11"/>
  <c r="AK7" i="11"/>
  <c r="AL7" i="11"/>
  <c r="AM7" i="11"/>
  <c r="AN7" i="11"/>
  <c r="AO7" i="11"/>
  <c r="AP7" i="11"/>
  <c r="AQ7" i="11"/>
  <c r="AR7" i="11"/>
  <c r="AS7" i="11"/>
  <c r="AT7" i="11"/>
  <c r="AU7" i="11"/>
  <c r="AV7" i="11"/>
  <c r="AW7" i="11"/>
  <c r="AH8" i="11"/>
  <c r="AI8" i="11"/>
  <c r="AJ8" i="11"/>
  <c r="AK8" i="11"/>
  <c r="AL8" i="11"/>
  <c r="AM8" i="11"/>
  <c r="AN8" i="11"/>
  <c r="AO8" i="11"/>
  <c r="AP8" i="11"/>
  <c r="AQ8" i="11"/>
  <c r="AR8" i="11"/>
  <c r="AS8" i="11"/>
  <c r="AT8" i="11"/>
  <c r="AU8" i="11"/>
  <c r="AV8" i="11"/>
  <c r="AW8" i="11"/>
  <c r="AH9" i="11"/>
  <c r="AI9" i="11"/>
  <c r="AJ9" i="11"/>
  <c r="AK9" i="11"/>
  <c r="AL9" i="11"/>
  <c r="AM9" i="11"/>
  <c r="AN9" i="11"/>
  <c r="AO9" i="11"/>
  <c r="AP9" i="11"/>
  <c r="AQ9" i="11"/>
  <c r="AR9" i="11"/>
  <c r="AS9" i="11"/>
  <c r="AT9" i="11"/>
  <c r="AU9" i="11"/>
  <c r="AV9" i="11"/>
  <c r="AW9" i="11"/>
  <c r="AH10" i="11"/>
  <c r="AI10" i="11"/>
  <c r="AJ10" i="11"/>
  <c r="AK10" i="11"/>
  <c r="AL10" i="11"/>
  <c r="AM10" i="11"/>
  <c r="AN10" i="11"/>
  <c r="AO10" i="11"/>
  <c r="AP10" i="11"/>
  <c r="AQ10" i="11"/>
  <c r="AR10" i="11"/>
  <c r="AS10" i="11"/>
  <c r="AT10" i="11"/>
  <c r="AU10" i="11"/>
  <c r="AV10" i="11"/>
  <c r="AW10" i="11"/>
  <c r="AH11" i="11"/>
  <c r="AI11" i="11"/>
  <c r="AJ11" i="11"/>
  <c r="AK11" i="11"/>
  <c r="AL11" i="11"/>
  <c r="AM11" i="11"/>
  <c r="AN11" i="11"/>
  <c r="AO11" i="11"/>
  <c r="AP11" i="11"/>
  <c r="AQ11" i="11"/>
  <c r="AR11" i="11"/>
  <c r="AS11" i="11"/>
  <c r="AT11" i="11"/>
  <c r="AU11" i="11"/>
  <c r="AV11" i="11"/>
  <c r="AW11" i="11"/>
  <c r="AH12" i="11"/>
  <c r="AI12" i="11"/>
  <c r="AJ12" i="11"/>
  <c r="AK12" i="11"/>
  <c r="AL12" i="11"/>
  <c r="AM12" i="11"/>
  <c r="AN12" i="11"/>
  <c r="AO12" i="11"/>
  <c r="AP12" i="11"/>
  <c r="AQ12" i="11"/>
  <c r="AR12" i="11"/>
  <c r="AS12" i="11"/>
  <c r="AT12" i="11"/>
  <c r="AU12" i="11"/>
  <c r="AV12" i="11"/>
  <c r="AW12" i="11"/>
  <c r="AH13" i="11"/>
  <c r="AI13" i="11"/>
  <c r="AJ13" i="11"/>
  <c r="AK13" i="11"/>
  <c r="AL13" i="11"/>
  <c r="AM13" i="11"/>
  <c r="AN13" i="11"/>
  <c r="AO13" i="11"/>
  <c r="AP13" i="11"/>
  <c r="AQ13" i="11"/>
  <c r="AR13" i="11"/>
  <c r="AS13" i="11"/>
  <c r="AT13" i="11"/>
  <c r="AU13" i="11"/>
  <c r="AV13" i="11"/>
  <c r="AW13" i="11"/>
  <c r="AH14" i="11"/>
  <c r="AI14" i="11"/>
  <c r="AJ14" i="11"/>
  <c r="AK14" i="11"/>
  <c r="AL14" i="11"/>
  <c r="AM14" i="11"/>
  <c r="AN14" i="11"/>
  <c r="AO14" i="11"/>
  <c r="AP14" i="11"/>
  <c r="AQ14" i="11"/>
  <c r="AR14" i="11"/>
  <c r="AS14" i="11"/>
  <c r="AT14" i="11"/>
  <c r="AU14" i="11"/>
  <c r="AV14" i="11"/>
  <c r="AW14" i="11"/>
  <c r="AH15" i="11"/>
  <c r="AI15" i="11"/>
  <c r="AJ15" i="11"/>
  <c r="AK15" i="11"/>
  <c r="AL15" i="11"/>
  <c r="AM15" i="11"/>
  <c r="AN15" i="11"/>
  <c r="AO15" i="11"/>
  <c r="AP15" i="11"/>
  <c r="AQ15" i="11"/>
  <c r="AR15" i="11"/>
  <c r="AS15" i="11"/>
  <c r="AT15" i="11"/>
  <c r="AU15" i="11"/>
  <c r="AV15" i="11"/>
  <c r="AW15" i="11"/>
  <c r="AH16" i="11"/>
  <c r="AI16" i="11"/>
  <c r="AJ16" i="11"/>
  <c r="AK16" i="11"/>
  <c r="AL16" i="11"/>
  <c r="AM16" i="11"/>
  <c r="AN16" i="11"/>
  <c r="AO16" i="11"/>
  <c r="AP16" i="11"/>
  <c r="AQ16" i="11"/>
  <c r="AR16" i="11"/>
  <c r="AS16" i="11"/>
  <c r="AT16" i="11"/>
  <c r="AU16" i="11"/>
  <c r="AV16" i="11"/>
  <c r="AW16" i="11"/>
  <c r="AH17" i="11"/>
  <c r="AI17" i="11"/>
  <c r="AJ17" i="11"/>
  <c r="AK17" i="11"/>
  <c r="AL17" i="11"/>
  <c r="AM17" i="11"/>
  <c r="AN17" i="11"/>
  <c r="AO17" i="11"/>
  <c r="AP17" i="11"/>
  <c r="AQ17" i="11"/>
  <c r="AR17" i="11"/>
  <c r="AS17" i="11"/>
  <c r="AT17" i="11"/>
  <c r="AU17" i="11"/>
  <c r="AV17" i="11"/>
  <c r="AW17" i="11"/>
  <c r="AH18" i="11"/>
  <c r="AI18" i="11"/>
  <c r="AJ18" i="11"/>
  <c r="AK18" i="11"/>
  <c r="AL18" i="11"/>
  <c r="AM18" i="11"/>
  <c r="AN18" i="11"/>
  <c r="AO18" i="11"/>
  <c r="AP18" i="11"/>
  <c r="AQ18" i="11"/>
  <c r="AR18" i="11"/>
  <c r="AS18" i="11"/>
  <c r="AT18" i="11"/>
  <c r="AU18" i="11"/>
  <c r="AV18" i="11"/>
  <c r="AW18" i="11"/>
  <c r="AH19" i="11"/>
  <c r="AI19" i="11"/>
  <c r="AJ19" i="11"/>
  <c r="AK19" i="11"/>
  <c r="AL19" i="11"/>
  <c r="AM19" i="11"/>
  <c r="AN19" i="11"/>
  <c r="AO19" i="11"/>
  <c r="AP19" i="11"/>
  <c r="AQ19" i="11"/>
  <c r="AR19" i="11"/>
  <c r="AS19" i="11"/>
  <c r="AT19" i="11"/>
  <c r="AU19" i="11"/>
  <c r="AV19" i="11"/>
  <c r="AW19" i="11"/>
  <c r="AH20" i="11"/>
  <c r="AI20" i="11"/>
  <c r="AJ20" i="11"/>
  <c r="AK20" i="11"/>
  <c r="AL20" i="11"/>
  <c r="AM20" i="11"/>
  <c r="AN20" i="11"/>
  <c r="AO20" i="11"/>
  <c r="AP20" i="11"/>
  <c r="AQ20" i="11"/>
  <c r="AR20" i="11"/>
  <c r="AS20" i="11"/>
  <c r="AT20" i="11"/>
  <c r="AU20" i="11"/>
  <c r="AV20" i="11"/>
  <c r="AW20" i="11"/>
  <c r="AH21" i="11"/>
  <c r="AI21" i="11"/>
  <c r="AJ21" i="11"/>
  <c r="AK21" i="11"/>
  <c r="AL21" i="11"/>
  <c r="AM21" i="11"/>
  <c r="AN21" i="11"/>
  <c r="AO21" i="11"/>
  <c r="AP21" i="11"/>
  <c r="AQ21" i="11"/>
  <c r="AR21" i="11"/>
  <c r="AS21" i="11"/>
  <c r="AT21" i="11"/>
  <c r="AU21" i="11"/>
  <c r="AV21" i="11"/>
  <c r="AW21" i="11"/>
  <c r="AH22" i="11"/>
  <c r="AI22" i="11"/>
  <c r="AJ22" i="11"/>
  <c r="AK22" i="11"/>
  <c r="AL22" i="11"/>
  <c r="AM22" i="11"/>
  <c r="AN22" i="11"/>
  <c r="AO22" i="11"/>
  <c r="AP22" i="11"/>
  <c r="AQ22" i="11"/>
  <c r="AR22" i="11"/>
  <c r="AS22" i="11"/>
  <c r="AT22" i="11"/>
  <c r="AU22" i="11"/>
  <c r="AV22" i="11"/>
  <c r="AW22" i="11"/>
  <c r="AH23" i="11"/>
  <c r="AI23" i="11"/>
  <c r="AJ23" i="11"/>
  <c r="AK23" i="11"/>
  <c r="AL23" i="11"/>
  <c r="AM23" i="11"/>
  <c r="AN23" i="11"/>
  <c r="AO23" i="11"/>
  <c r="AP23" i="11"/>
  <c r="AQ23" i="11"/>
  <c r="AR23" i="11"/>
  <c r="AS23" i="11"/>
  <c r="AT23" i="11"/>
  <c r="AU23" i="11"/>
  <c r="AV23" i="11"/>
  <c r="AW23" i="11"/>
  <c r="AH24" i="11"/>
  <c r="AI24" i="11"/>
  <c r="AJ24" i="11"/>
  <c r="AK24" i="11"/>
  <c r="AL24" i="11"/>
  <c r="AM24" i="11"/>
  <c r="AN24" i="11"/>
  <c r="AO24" i="11"/>
  <c r="AP24" i="11"/>
  <c r="AQ24" i="11"/>
  <c r="AR24" i="11"/>
  <c r="AS24" i="11"/>
  <c r="AT24" i="11"/>
  <c r="AU24" i="11"/>
  <c r="AV24" i="11"/>
  <c r="AW24" i="11"/>
  <c r="AH25" i="11"/>
  <c r="AI25" i="11"/>
  <c r="AJ25" i="11"/>
  <c r="AK25" i="11"/>
  <c r="AL25" i="11"/>
  <c r="AM25" i="11"/>
  <c r="AN25" i="11"/>
  <c r="AO25" i="11"/>
  <c r="AP25" i="11"/>
  <c r="AQ25" i="11"/>
  <c r="AR25" i="11"/>
  <c r="AS25" i="11"/>
  <c r="AT25" i="11"/>
  <c r="AU25" i="11"/>
  <c r="AV25" i="11"/>
  <c r="AW25" i="11"/>
  <c r="AH26" i="11"/>
  <c r="AI26" i="11"/>
  <c r="AJ26" i="11"/>
  <c r="AK26" i="11"/>
  <c r="AL26" i="11"/>
  <c r="AM26" i="11"/>
  <c r="AN26" i="11"/>
  <c r="AO26" i="11"/>
  <c r="AP26" i="11"/>
  <c r="AQ26" i="11"/>
  <c r="AR26" i="11"/>
  <c r="AS26" i="11"/>
  <c r="AT26" i="11"/>
  <c r="AU26" i="11"/>
  <c r="AV26" i="11"/>
  <c r="AW26" i="11"/>
  <c r="AH27" i="11"/>
  <c r="AI27" i="11"/>
  <c r="AJ27" i="11"/>
  <c r="AK27" i="11"/>
  <c r="AL27" i="11"/>
  <c r="AM27" i="11"/>
  <c r="AN27" i="11"/>
  <c r="AO27" i="11"/>
  <c r="AP27" i="11"/>
  <c r="AQ27" i="11"/>
  <c r="AR27" i="11"/>
  <c r="AS27" i="11"/>
  <c r="AT27" i="11"/>
  <c r="AU27" i="11"/>
  <c r="AV27" i="11"/>
  <c r="AW27" i="11"/>
  <c r="AH28" i="11"/>
  <c r="AI28" i="11"/>
  <c r="AJ28" i="11"/>
  <c r="AK28" i="11"/>
  <c r="AL28" i="11"/>
  <c r="AM28" i="11"/>
  <c r="AN28" i="11"/>
  <c r="AO28" i="11"/>
  <c r="AP28" i="11"/>
  <c r="AQ28" i="11"/>
  <c r="AR28" i="11"/>
  <c r="AS28" i="11"/>
  <c r="AT28" i="11"/>
  <c r="AU28" i="11"/>
  <c r="AV28" i="11"/>
  <c r="AW28" i="11"/>
  <c r="AH29" i="11"/>
  <c r="AI29" i="11"/>
  <c r="AJ29" i="11"/>
  <c r="AK29" i="11"/>
  <c r="AL29" i="11"/>
  <c r="AM29" i="11"/>
  <c r="AN29" i="11"/>
  <c r="AO29" i="11"/>
  <c r="AP29" i="11"/>
  <c r="AQ29" i="11"/>
  <c r="AR29" i="11"/>
  <c r="AS29" i="11"/>
  <c r="AT29" i="11"/>
  <c r="AU29" i="11"/>
  <c r="AV29" i="11"/>
  <c r="AW29" i="11"/>
  <c r="AH30" i="11"/>
  <c r="AI30" i="11"/>
  <c r="AJ30" i="11"/>
  <c r="AK30" i="11"/>
  <c r="AL30" i="11"/>
  <c r="AM30" i="11"/>
  <c r="AN30" i="11"/>
  <c r="AO30" i="11"/>
  <c r="AP30" i="11"/>
  <c r="AQ30" i="11"/>
  <c r="AR30" i="11"/>
  <c r="AS30" i="11"/>
  <c r="AT30" i="11"/>
  <c r="AU30" i="11"/>
  <c r="AV30" i="11"/>
  <c r="AW30" i="11"/>
  <c r="AH31" i="11"/>
  <c r="AI31" i="11"/>
  <c r="AJ31" i="11"/>
  <c r="AK31" i="11"/>
  <c r="AL31" i="11"/>
  <c r="AM31" i="11"/>
  <c r="AN31" i="11"/>
  <c r="AO31" i="11"/>
  <c r="AP31" i="11"/>
  <c r="AQ31" i="11"/>
  <c r="AR31" i="11"/>
  <c r="AS31" i="11"/>
  <c r="AT31" i="11"/>
  <c r="AU31" i="11"/>
  <c r="AV31" i="11"/>
  <c r="AW31" i="11"/>
  <c r="AH32" i="11"/>
  <c r="AI32" i="11"/>
  <c r="AJ32" i="11"/>
  <c r="AK32" i="11"/>
  <c r="AL32" i="11"/>
  <c r="AM32" i="11"/>
  <c r="AN32" i="11"/>
  <c r="AO32" i="11"/>
  <c r="AP32" i="11"/>
  <c r="AQ32" i="11"/>
  <c r="AR32" i="11"/>
  <c r="AS32" i="11"/>
  <c r="AT32" i="11"/>
  <c r="AU32" i="11"/>
  <c r="AV32" i="11"/>
  <c r="AW32" i="11"/>
  <c r="AH33" i="11"/>
  <c r="AI33" i="11"/>
  <c r="AJ33" i="11"/>
  <c r="AK33" i="11"/>
  <c r="AL33" i="11"/>
  <c r="AM33" i="11"/>
  <c r="AN33" i="11"/>
  <c r="AO33" i="11"/>
  <c r="AP33" i="11"/>
  <c r="AQ33" i="11"/>
  <c r="AR33" i="11"/>
  <c r="AS33" i="11"/>
  <c r="AT33" i="11"/>
  <c r="AU33" i="11"/>
  <c r="AV33" i="11"/>
  <c r="AW33" i="11"/>
  <c r="AH34" i="11"/>
  <c r="AI34" i="11"/>
  <c r="AJ34" i="11"/>
  <c r="AK34" i="11"/>
  <c r="AL34" i="11"/>
  <c r="AM34" i="11"/>
  <c r="AN34" i="11"/>
  <c r="AO34" i="11"/>
  <c r="AP34" i="11"/>
  <c r="AQ34" i="11"/>
  <c r="AR34" i="11"/>
  <c r="AS34" i="11"/>
  <c r="AT34" i="11"/>
  <c r="AU34" i="11"/>
  <c r="AV34" i="11"/>
  <c r="AW34" i="11"/>
  <c r="AH35" i="11"/>
  <c r="AI35" i="11"/>
  <c r="AJ35" i="11"/>
  <c r="AK35" i="11"/>
  <c r="AL35" i="11"/>
  <c r="AM35" i="11"/>
  <c r="AN35" i="11"/>
  <c r="AO35" i="11"/>
  <c r="AP35" i="11"/>
  <c r="AQ35" i="11"/>
  <c r="AR35" i="11"/>
  <c r="AS35" i="11"/>
  <c r="AT35" i="11"/>
  <c r="AU35" i="11"/>
  <c r="AV35" i="11"/>
  <c r="AW35" i="11"/>
  <c r="AH36" i="11"/>
  <c r="AI36" i="11"/>
  <c r="AJ36" i="11"/>
  <c r="AK36" i="11"/>
  <c r="AL36" i="11"/>
  <c r="AM36" i="11"/>
  <c r="AN36" i="11"/>
  <c r="AO36" i="11"/>
  <c r="AP36" i="11"/>
  <c r="AQ36" i="11"/>
  <c r="AR36" i="11"/>
  <c r="AS36" i="11"/>
  <c r="AT36" i="11"/>
  <c r="AU36" i="11"/>
  <c r="AV36" i="11"/>
  <c r="AW36" i="11"/>
  <c r="AH37" i="11"/>
  <c r="AI37" i="11"/>
  <c r="AJ37" i="11"/>
  <c r="AK37" i="11"/>
  <c r="AL37" i="11"/>
  <c r="AM37" i="11"/>
  <c r="AN37" i="11"/>
  <c r="AO37" i="11"/>
  <c r="AP37" i="11"/>
  <c r="AQ37" i="11"/>
  <c r="AR37" i="11"/>
  <c r="AS37" i="11"/>
  <c r="AT37" i="11"/>
  <c r="AU37" i="11"/>
  <c r="AV37" i="11"/>
  <c r="AW37" i="11"/>
  <c r="AH38" i="11"/>
  <c r="AI38" i="11"/>
  <c r="AJ38" i="11"/>
  <c r="AK38" i="11"/>
  <c r="AL38" i="11"/>
  <c r="AM38" i="11"/>
  <c r="AN38" i="11"/>
  <c r="AO38" i="11"/>
  <c r="AP38" i="11"/>
  <c r="AQ38" i="11"/>
  <c r="AR38" i="11"/>
  <c r="AS38" i="11"/>
  <c r="AT38" i="11"/>
  <c r="AU38" i="11"/>
  <c r="AV38" i="11"/>
  <c r="AW38" i="11"/>
  <c r="AH39" i="11"/>
  <c r="AI39" i="11"/>
  <c r="AJ39" i="11"/>
  <c r="AK39" i="11"/>
  <c r="AL39" i="11"/>
  <c r="AM39" i="11"/>
  <c r="AN39" i="11"/>
  <c r="AO39" i="11"/>
  <c r="AP39" i="11"/>
  <c r="AQ39" i="11"/>
  <c r="AR39" i="11"/>
  <c r="AS39" i="11"/>
  <c r="AT39" i="11"/>
  <c r="AU39" i="11"/>
  <c r="AV39" i="11"/>
  <c r="AW39" i="11"/>
  <c r="AH43" i="11"/>
  <c r="AI43" i="11"/>
  <c r="AJ43" i="11"/>
  <c r="AK43" i="11"/>
  <c r="AL43" i="11"/>
  <c r="AM43" i="11"/>
  <c r="AN43" i="11"/>
  <c r="AO43" i="11"/>
  <c r="AP43" i="11"/>
  <c r="AQ43" i="11"/>
  <c r="AR43" i="11"/>
  <c r="AS43" i="11"/>
  <c r="AT43" i="11"/>
  <c r="AU43" i="11"/>
  <c r="AV43" i="11"/>
  <c r="AW43" i="11"/>
  <c r="AH44" i="11"/>
  <c r="AI44" i="11"/>
  <c r="AJ44" i="11"/>
  <c r="AK44" i="11"/>
  <c r="AL44" i="11"/>
  <c r="AM44" i="11"/>
  <c r="AN44" i="11"/>
  <c r="AO44" i="11"/>
  <c r="AP44" i="11"/>
  <c r="AQ44" i="11"/>
  <c r="AR44" i="11"/>
  <c r="AS44" i="11"/>
  <c r="AT44" i="11"/>
  <c r="AU44" i="11"/>
  <c r="AV44" i="11"/>
  <c r="AW44" i="11"/>
  <c r="AH45" i="11"/>
  <c r="AI45" i="11"/>
  <c r="AJ45" i="11"/>
  <c r="AK45" i="11"/>
  <c r="AL45" i="11"/>
  <c r="AM45" i="11"/>
  <c r="AN45" i="11"/>
  <c r="AO45" i="11"/>
  <c r="AP45" i="11"/>
  <c r="AQ45" i="11"/>
  <c r="AR45" i="11"/>
  <c r="AS45" i="11"/>
  <c r="AT45" i="11"/>
  <c r="AU45" i="11"/>
  <c r="AV45" i="11"/>
  <c r="AW45" i="11"/>
  <c r="AH46" i="11"/>
  <c r="AI46" i="11"/>
  <c r="AJ46" i="11"/>
  <c r="AK46" i="11"/>
  <c r="AL46" i="11"/>
  <c r="AM46" i="11"/>
  <c r="AN46" i="11"/>
  <c r="AO46" i="11"/>
  <c r="AP46" i="11"/>
  <c r="AQ46" i="11"/>
  <c r="AR46" i="11"/>
  <c r="AS46" i="11"/>
  <c r="AT46" i="11"/>
  <c r="AU46" i="11"/>
  <c r="AV46" i="11"/>
  <c r="AW46" i="11"/>
  <c r="AH47" i="11"/>
  <c r="AI47" i="11"/>
  <c r="AJ47" i="11"/>
  <c r="AK47" i="11"/>
  <c r="AL47" i="11"/>
  <c r="AM47" i="11"/>
  <c r="AN47" i="11"/>
  <c r="AO47" i="11"/>
  <c r="AP47" i="11"/>
  <c r="AQ47" i="11"/>
  <c r="AR47" i="11"/>
  <c r="AS47" i="11"/>
  <c r="AT47" i="11"/>
  <c r="AU47" i="11"/>
  <c r="AV47" i="11"/>
  <c r="AW47" i="11"/>
  <c r="AH48" i="11"/>
  <c r="AI48" i="11"/>
  <c r="AJ48" i="11"/>
  <c r="AK48" i="11"/>
  <c r="AL48" i="11"/>
  <c r="AM48" i="11"/>
  <c r="AN48" i="11"/>
  <c r="AO48" i="11"/>
  <c r="AP48" i="11"/>
  <c r="AQ48" i="11"/>
  <c r="AR48" i="11"/>
  <c r="AS48" i="11"/>
  <c r="AT48" i="11"/>
  <c r="AU48" i="11"/>
  <c r="AV48" i="11"/>
  <c r="AW48" i="11"/>
  <c r="AH49" i="11"/>
  <c r="AI49" i="11"/>
  <c r="AJ49" i="11"/>
  <c r="AK49" i="11"/>
  <c r="AL49" i="11"/>
  <c r="AM49" i="11"/>
  <c r="AN49" i="11"/>
  <c r="AO49" i="11"/>
  <c r="AP49" i="11"/>
  <c r="AQ49" i="11"/>
  <c r="AR49" i="11"/>
  <c r="AS49" i="11"/>
  <c r="AT49" i="11"/>
  <c r="AU49" i="11"/>
  <c r="AV49" i="11"/>
  <c r="AW49" i="11"/>
  <c r="AT203" i="11" l="1"/>
  <c r="AU204" i="11" s="1"/>
  <c r="AP203" i="11"/>
  <c r="AQ204" i="11" s="1"/>
  <c r="AL203" i="11"/>
  <c r="AM204" i="11" s="1"/>
  <c r="AH203" i="11"/>
  <c r="AI204" i="11" s="1"/>
  <c r="AP201" i="11"/>
  <c r="AL201" i="11"/>
  <c r="AH201" i="11"/>
  <c r="AT202" i="11"/>
  <c r="AP202" i="11"/>
  <c r="AL202" i="11"/>
  <c r="AH202" i="11"/>
  <c r="AT201" i="11"/>
  <c r="AT200" i="11"/>
  <c r="AP200" i="11"/>
  <c r="AL200" i="11"/>
  <c r="AH200" i="11"/>
  <c r="AT199" i="11"/>
  <c r="AU199" i="11" s="1"/>
  <c r="AP199" i="11"/>
  <c r="AQ199" i="11" s="1"/>
  <c r="AL199" i="11"/>
  <c r="AM199" i="11" s="1"/>
  <c r="AH199" i="11"/>
  <c r="AI199" i="11" s="1"/>
  <c r="AS7" i="2"/>
  <c r="AS8" i="2"/>
  <c r="AS9" i="2"/>
  <c r="AS10" i="2"/>
  <c r="AS11" i="2"/>
  <c r="AS12" i="2"/>
  <c r="AS13" i="2"/>
  <c r="AS14" i="2"/>
  <c r="AS15" i="2"/>
  <c r="AS16" i="2"/>
  <c r="AS17" i="2"/>
  <c r="AS18" i="2"/>
  <c r="AS19" i="2"/>
  <c r="AS20" i="2"/>
  <c r="AS21" i="2"/>
  <c r="AS22" i="2"/>
  <c r="AS23" i="2"/>
  <c r="AS24" i="2"/>
  <c r="AS25" i="2"/>
  <c r="AS26" i="2"/>
  <c r="AS27" i="2"/>
  <c r="AS28" i="2"/>
  <c r="AS29" i="2"/>
  <c r="AS30" i="2"/>
  <c r="AS31" i="2"/>
  <c r="AS32" i="2"/>
  <c r="AS33" i="2"/>
  <c r="AS34" i="2"/>
  <c r="AS35" i="2"/>
  <c r="AS36" i="2"/>
  <c r="AS37" i="2"/>
  <c r="AS38" i="2"/>
  <c r="AS39" i="2"/>
  <c r="AS40" i="2"/>
  <c r="AS41" i="2"/>
  <c r="AS42" i="2"/>
  <c r="AS43" i="2"/>
  <c r="AS44" i="2"/>
  <c r="AS45" i="2"/>
  <c r="AS46" i="2"/>
  <c r="AS47" i="2"/>
  <c r="AS48" i="2"/>
  <c r="AS49" i="2"/>
  <c r="AP7" i="2"/>
  <c r="AQ7" i="2"/>
  <c r="AR7" i="2"/>
  <c r="AT7" i="2"/>
  <c r="AU7" i="2"/>
  <c r="AV7" i="2"/>
  <c r="AW7" i="2"/>
  <c r="AP8" i="2"/>
  <c r="AQ8" i="2"/>
  <c r="AR8" i="2"/>
  <c r="AT8" i="2"/>
  <c r="AU8" i="2"/>
  <c r="AV8" i="2"/>
  <c r="AW8" i="2"/>
  <c r="AP9" i="2"/>
  <c r="AQ9" i="2"/>
  <c r="AR9" i="2"/>
  <c r="AT9" i="2"/>
  <c r="AU9" i="2"/>
  <c r="AV9" i="2"/>
  <c r="AW9" i="2"/>
  <c r="AP10" i="2"/>
  <c r="AQ10" i="2"/>
  <c r="AR10" i="2"/>
  <c r="AT10" i="2"/>
  <c r="AU10" i="2"/>
  <c r="AV10" i="2"/>
  <c r="AW10" i="2"/>
  <c r="AP11" i="2"/>
  <c r="AQ11" i="2"/>
  <c r="AR11" i="2"/>
  <c r="AT11" i="2"/>
  <c r="AU11" i="2"/>
  <c r="AV11" i="2"/>
  <c r="AW11" i="2"/>
  <c r="AP12" i="2"/>
  <c r="AQ12" i="2"/>
  <c r="AR12" i="2"/>
  <c r="AT12" i="2"/>
  <c r="AU12" i="2"/>
  <c r="AV12" i="2"/>
  <c r="AW12" i="2"/>
  <c r="AP13" i="2"/>
  <c r="AQ13" i="2"/>
  <c r="AR13" i="2"/>
  <c r="AT13" i="2"/>
  <c r="AU13" i="2"/>
  <c r="AV13" i="2"/>
  <c r="AW13" i="2"/>
  <c r="AP14" i="2"/>
  <c r="AQ14" i="2"/>
  <c r="AR14" i="2"/>
  <c r="AT14" i="2"/>
  <c r="AU14" i="2"/>
  <c r="AV14" i="2"/>
  <c r="AW14" i="2"/>
  <c r="AP15" i="2"/>
  <c r="AQ15" i="2"/>
  <c r="AR15" i="2"/>
  <c r="AT15" i="2"/>
  <c r="AU15" i="2"/>
  <c r="AV15" i="2"/>
  <c r="AW15" i="2"/>
  <c r="AP16" i="2"/>
  <c r="AQ16" i="2"/>
  <c r="AR16" i="2"/>
  <c r="AT16" i="2"/>
  <c r="AU16" i="2"/>
  <c r="AV16" i="2"/>
  <c r="AW16" i="2"/>
  <c r="AP17" i="2"/>
  <c r="AQ17" i="2"/>
  <c r="AR17" i="2"/>
  <c r="AT17" i="2"/>
  <c r="AU17" i="2"/>
  <c r="AV17" i="2"/>
  <c r="AW17" i="2"/>
  <c r="AP18" i="2"/>
  <c r="AQ18" i="2"/>
  <c r="AR18" i="2"/>
  <c r="AT18" i="2"/>
  <c r="AU18" i="2"/>
  <c r="AV18" i="2"/>
  <c r="AW18" i="2"/>
  <c r="AP19" i="2"/>
  <c r="AQ19" i="2"/>
  <c r="AR19" i="2"/>
  <c r="AT19" i="2"/>
  <c r="AU19" i="2"/>
  <c r="AV19" i="2"/>
  <c r="AW19" i="2"/>
  <c r="AP20" i="2"/>
  <c r="AQ20" i="2"/>
  <c r="AR20" i="2"/>
  <c r="AT20" i="2"/>
  <c r="AU20" i="2"/>
  <c r="AV20" i="2"/>
  <c r="AW20" i="2"/>
  <c r="AP21" i="2"/>
  <c r="AQ21" i="2"/>
  <c r="AR21" i="2"/>
  <c r="AT21" i="2"/>
  <c r="AU21" i="2"/>
  <c r="AV21" i="2"/>
  <c r="AW21" i="2"/>
  <c r="AP22" i="2"/>
  <c r="AQ22" i="2"/>
  <c r="AR22" i="2"/>
  <c r="AT22" i="2"/>
  <c r="AU22" i="2"/>
  <c r="AV22" i="2"/>
  <c r="AW22" i="2"/>
  <c r="AP23" i="2"/>
  <c r="AQ23" i="2"/>
  <c r="AR23" i="2"/>
  <c r="AT23" i="2"/>
  <c r="AU23" i="2"/>
  <c r="AV23" i="2"/>
  <c r="AW23" i="2"/>
  <c r="AP24" i="2"/>
  <c r="AQ24" i="2"/>
  <c r="AR24" i="2"/>
  <c r="AT24" i="2"/>
  <c r="AU24" i="2"/>
  <c r="AV24" i="2"/>
  <c r="AW24" i="2"/>
  <c r="AP25" i="2"/>
  <c r="AQ25" i="2"/>
  <c r="AR25" i="2"/>
  <c r="AT25" i="2"/>
  <c r="AU25" i="2"/>
  <c r="AV25" i="2"/>
  <c r="AW25" i="2"/>
  <c r="AP26" i="2"/>
  <c r="AQ26" i="2"/>
  <c r="AR26" i="2"/>
  <c r="AT26" i="2"/>
  <c r="AU26" i="2"/>
  <c r="AV26" i="2"/>
  <c r="AW26" i="2"/>
  <c r="AP27" i="2"/>
  <c r="AQ27" i="2"/>
  <c r="AR27" i="2"/>
  <c r="AT27" i="2"/>
  <c r="AU27" i="2"/>
  <c r="AV27" i="2"/>
  <c r="AW27" i="2"/>
  <c r="AP28" i="2"/>
  <c r="AQ28" i="2"/>
  <c r="AR28" i="2"/>
  <c r="AT28" i="2"/>
  <c r="AU28" i="2"/>
  <c r="AV28" i="2"/>
  <c r="AW28" i="2"/>
  <c r="AP29" i="2"/>
  <c r="AQ29" i="2"/>
  <c r="AR29" i="2"/>
  <c r="AT29" i="2"/>
  <c r="AU29" i="2"/>
  <c r="AV29" i="2"/>
  <c r="AW29" i="2"/>
  <c r="AP30" i="2"/>
  <c r="AQ30" i="2"/>
  <c r="AR30" i="2"/>
  <c r="AT30" i="2"/>
  <c r="AU30" i="2"/>
  <c r="AV30" i="2"/>
  <c r="AW30" i="2"/>
  <c r="AP31" i="2"/>
  <c r="AQ31" i="2"/>
  <c r="AR31" i="2"/>
  <c r="AT31" i="2"/>
  <c r="AU31" i="2"/>
  <c r="AV31" i="2"/>
  <c r="AW31" i="2"/>
  <c r="AP32" i="2"/>
  <c r="AQ32" i="2"/>
  <c r="AR32" i="2"/>
  <c r="AT32" i="2"/>
  <c r="AU32" i="2"/>
  <c r="AV32" i="2"/>
  <c r="AW32" i="2"/>
  <c r="AP33" i="2"/>
  <c r="AQ33" i="2"/>
  <c r="AR33" i="2"/>
  <c r="AT33" i="2"/>
  <c r="AU33" i="2"/>
  <c r="AV33" i="2"/>
  <c r="AW33" i="2"/>
  <c r="AP34" i="2"/>
  <c r="AQ34" i="2"/>
  <c r="AR34" i="2"/>
  <c r="AT34" i="2"/>
  <c r="AU34" i="2"/>
  <c r="AV34" i="2"/>
  <c r="AW34" i="2"/>
  <c r="AP35" i="2"/>
  <c r="AQ35" i="2"/>
  <c r="AR35" i="2"/>
  <c r="AT35" i="2"/>
  <c r="AU35" i="2"/>
  <c r="AV35" i="2"/>
  <c r="AW35" i="2"/>
  <c r="AP36" i="2"/>
  <c r="AQ36" i="2"/>
  <c r="AR36" i="2"/>
  <c r="AT36" i="2"/>
  <c r="AU36" i="2"/>
  <c r="AV36" i="2"/>
  <c r="AW36" i="2"/>
  <c r="AP37" i="2"/>
  <c r="AQ37" i="2"/>
  <c r="AR37" i="2"/>
  <c r="AT37" i="2"/>
  <c r="AU37" i="2"/>
  <c r="AV37" i="2"/>
  <c r="AW37" i="2"/>
  <c r="AP38" i="2"/>
  <c r="AQ38" i="2"/>
  <c r="AR38" i="2"/>
  <c r="AT38" i="2"/>
  <c r="AU38" i="2"/>
  <c r="AV38" i="2"/>
  <c r="AW38" i="2"/>
  <c r="AP39" i="2"/>
  <c r="AQ39" i="2"/>
  <c r="AR39" i="2"/>
  <c r="AT39" i="2"/>
  <c r="AU39" i="2"/>
  <c r="AV39" i="2"/>
  <c r="AW39" i="2"/>
  <c r="AP40" i="2"/>
  <c r="AQ40" i="2"/>
  <c r="AR40" i="2"/>
  <c r="AT40" i="2"/>
  <c r="AU40" i="2"/>
  <c r="AV40" i="2"/>
  <c r="AW40" i="2"/>
  <c r="AP41" i="2"/>
  <c r="AQ41" i="2"/>
  <c r="AR41" i="2"/>
  <c r="AT41" i="2"/>
  <c r="AU41" i="2"/>
  <c r="AV41" i="2"/>
  <c r="AW41" i="2"/>
  <c r="AP42" i="2"/>
  <c r="AQ42" i="2"/>
  <c r="AR42" i="2"/>
  <c r="AT42" i="2"/>
  <c r="AT203" i="2" s="1"/>
  <c r="AU204" i="2" s="1"/>
  <c r="AU42" i="2"/>
  <c r="AV42" i="2"/>
  <c r="AW42" i="2"/>
  <c r="AP43" i="2"/>
  <c r="AQ43" i="2"/>
  <c r="AR43" i="2"/>
  <c r="AT43" i="2"/>
  <c r="AU43" i="2"/>
  <c r="AV43" i="2"/>
  <c r="AW43" i="2"/>
  <c r="AP44" i="2"/>
  <c r="AQ44" i="2"/>
  <c r="AR44" i="2"/>
  <c r="AT44" i="2"/>
  <c r="AU44" i="2"/>
  <c r="AV44" i="2"/>
  <c r="AW44" i="2"/>
  <c r="AP45" i="2"/>
  <c r="AQ45" i="2"/>
  <c r="AR45" i="2"/>
  <c r="AT45" i="2"/>
  <c r="AU45" i="2"/>
  <c r="AV45" i="2"/>
  <c r="AW45" i="2"/>
  <c r="AP46" i="2"/>
  <c r="AQ46" i="2"/>
  <c r="AR46" i="2"/>
  <c r="AT46" i="2"/>
  <c r="AU46" i="2"/>
  <c r="AV46" i="2"/>
  <c r="AW46" i="2"/>
  <c r="AP47" i="2"/>
  <c r="AQ47" i="2"/>
  <c r="AR47" i="2"/>
  <c r="AT47" i="2"/>
  <c r="AU47" i="2"/>
  <c r="AV47" i="2"/>
  <c r="AW47" i="2"/>
  <c r="AP48" i="2"/>
  <c r="AQ48" i="2"/>
  <c r="AR48" i="2"/>
  <c r="AT48" i="2"/>
  <c r="AU48" i="2"/>
  <c r="AV48" i="2"/>
  <c r="AW48" i="2"/>
  <c r="AP49" i="2"/>
  <c r="AQ49" i="2"/>
  <c r="AR49" i="2"/>
  <c r="AT49" i="2"/>
  <c r="AU49" i="2"/>
  <c r="AV49" i="2"/>
  <c r="AW49" i="2"/>
  <c r="AH48" i="2"/>
  <c r="AI48" i="2"/>
  <c r="AJ48" i="2"/>
  <c r="AK48" i="2"/>
  <c r="AL48" i="2"/>
  <c r="AM48" i="2"/>
  <c r="AN48" i="2"/>
  <c r="AO48" i="2"/>
  <c r="AH49" i="2"/>
  <c r="AI49" i="2"/>
  <c r="AJ49" i="2"/>
  <c r="AK49" i="2"/>
  <c r="AL49" i="2"/>
  <c r="AM49" i="2"/>
  <c r="AN49" i="2"/>
  <c r="AO49" i="2"/>
  <c r="AP203" i="2" l="1"/>
  <c r="AQ204" i="2" s="1"/>
  <c r="AP202" i="2"/>
  <c r="AP201" i="2"/>
  <c r="AT202" i="2"/>
  <c r="AU203" i="2" s="1"/>
  <c r="AT200" i="2"/>
  <c r="AP199" i="2"/>
  <c r="AQ199" i="2" s="1"/>
  <c r="AT201" i="2"/>
  <c r="AT199" i="2"/>
  <c r="AU199" i="2" s="1"/>
  <c r="AP200" i="2"/>
  <c r="AI202" i="11"/>
  <c r="AI203" i="11"/>
  <c r="AM200" i="11"/>
  <c r="AM201" i="11"/>
  <c r="AU202" i="11"/>
  <c r="AU203" i="11"/>
  <c r="AI201" i="11"/>
  <c r="AQ200" i="11"/>
  <c r="AQ201" i="11"/>
  <c r="AQ202" i="11"/>
  <c r="AQ203" i="11"/>
  <c r="AI200" i="11"/>
  <c r="AU200" i="11"/>
  <c r="AU201" i="11"/>
  <c r="AM202" i="11"/>
  <c r="AM203" i="11"/>
  <c r="AY1" i="12"/>
  <c r="AX1" i="12"/>
  <c r="AW1" i="12"/>
  <c r="AV1" i="12"/>
  <c r="AU1" i="12"/>
  <c r="AT1" i="12"/>
  <c r="AS1" i="12"/>
  <c r="AR1" i="12"/>
  <c r="AQ1" i="12"/>
  <c r="AP1" i="12"/>
  <c r="AO1" i="12"/>
  <c r="AN1" i="12"/>
  <c r="AM1" i="12"/>
  <c r="AL1" i="12"/>
  <c r="AK1" i="12"/>
  <c r="AJ1" i="12"/>
  <c r="AI1" i="12"/>
  <c r="AH1" i="12"/>
  <c r="AG1" i="12"/>
  <c r="AF1" i="12"/>
  <c r="AE1" i="12"/>
  <c r="AD1" i="12"/>
  <c r="AC1" i="12"/>
  <c r="AB1" i="12"/>
  <c r="AA1" i="12"/>
  <c r="Z1" i="12"/>
  <c r="Y1" i="12"/>
  <c r="X1" i="12"/>
  <c r="W1" i="12"/>
  <c r="V1" i="12"/>
  <c r="U1" i="12"/>
  <c r="T1" i="12"/>
  <c r="S1" i="12"/>
  <c r="R1" i="12"/>
  <c r="Q1" i="12"/>
  <c r="P1" i="12"/>
  <c r="O1" i="12"/>
  <c r="N1" i="12"/>
  <c r="M1" i="12"/>
  <c r="L1" i="12"/>
  <c r="K1" i="12"/>
  <c r="J1" i="12"/>
  <c r="I1" i="12"/>
  <c r="H1" i="12"/>
  <c r="G1" i="12"/>
  <c r="F1" i="12"/>
  <c r="E1" i="12"/>
  <c r="D1" i="12"/>
  <c r="M101" i="11"/>
  <c r="M100" i="11"/>
  <c r="M99" i="11"/>
  <c r="M98" i="11"/>
  <c r="M97" i="11"/>
  <c r="M96" i="11"/>
  <c r="M95" i="11"/>
  <c r="M94" i="11"/>
  <c r="M93" i="11"/>
  <c r="M92" i="11"/>
  <c r="M91" i="11"/>
  <c r="M90" i="11"/>
  <c r="M89" i="11"/>
  <c r="M88" i="11"/>
  <c r="M87" i="11"/>
  <c r="M86" i="11"/>
  <c r="M85" i="11"/>
  <c r="M84" i="11"/>
  <c r="M83" i="11"/>
  <c r="M82" i="11"/>
  <c r="M81" i="11"/>
  <c r="M80" i="11"/>
  <c r="M79" i="11"/>
  <c r="M78" i="11"/>
  <c r="M77" i="11"/>
  <c r="M76" i="11"/>
  <c r="M75" i="11"/>
  <c r="M74" i="11"/>
  <c r="M73" i="11"/>
  <c r="M72" i="11"/>
  <c r="M71" i="11"/>
  <c r="M70" i="11"/>
  <c r="M69" i="11"/>
  <c r="M68" i="11"/>
  <c r="M67" i="11"/>
  <c r="M66" i="11"/>
  <c r="M65" i="11"/>
  <c r="M64" i="11"/>
  <c r="M63" i="11"/>
  <c r="M62" i="11"/>
  <c r="M61" i="11"/>
  <c r="M60" i="11"/>
  <c r="M59" i="11"/>
  <c r="M58" i="11"/>
  <c r="M57" i="11"/>
  <c r="M56" i="11"/>
  <c r="M55" i="11"/>
  <c r="M54" i="11"/>
  <c r="M53" i="11"/>
  <c r="M52" i="11"/>
  <c r="M51" i="11"/>
  <c r="M50" i="11"/>
  <c r="M49" i="11"/>
  <c r="M48" i="11"/>
  <c r="M47" i="11"/>
  <c r="B47" i="11"/>
  <c r="M46" i="11"/>
  <c r="B46" i="11"/>
  <c r="M45" i="11"/>
  <c r="B45" i="11"/>
  <c r="M44" i="11"/>
  <c r="B44" i="11"/>
  <c r="M43" i="11"/>
  <c r="B43" i="11"/>
  <c r="M42" i="11"/>
  <c r="B42" i="11"/>
  <c r="M41" i="11"/>
  <c r="B41" i="11"/>
  <c r="M40" i="11"/>
  <c r="B40" i="11"/>
  <c r="M39" i="11"/>
  <c r="B39" i="11"/>
  <c r="M38" i="11"/>
  <c r="B38" i="11"/>
  <c r="M37" i="11"/>
  <c r="B37" i="11"/>
  <c r="M36" i="11"/>
  <c r="B36" i="11"/>
  <c r="M35" i="11"/>
  <c r="B35" i="11"/>
  <c r="M34" i="11"/>
  <c r="B34" i="11"/>
  <c r="M33" i="11"/>
  <c r="B33" i="11"/>
  <c r="M32" i="11"/>
  <c r="B32" i="11"/>
  <c r="M31" i="11"/>
  <c r="B31" i="11"/>
  <c r="M30" i="11"/>
  <c r="B30" i="11"/>
  <c r="M29" i="11"/>
  <c r="B29" i="11"/>
  <c r="M28" i="11"/>
  <c r="B28" i="11"/>
  <c r="M27" i="11"/>
  <c r="B27" i="11"/>
  <c r="M26" i="11"/>
  <c r="B26" i="11"/>
  <c r="M25" i="11"/>
  <c r="B25" i="11"/>
  <c r="M24" i="11"/>
  <c r="B24" i="11"/>
  <c r="M23" i="11"/>
  <c r="B23" i="11"/>
  <c r="M22" i="11"/>
  <c r="B22" i="11"/>
  <c r="M21" i="11"/>
  <c r="B21" i="11"/>
  <c r="M20" i="11"/>
  <c r="B20" i="11"/>
  <c r="M19" i="11"/>
  <c r="B19" i="11"/>
  <c r="M18" i="11"/>
  <c r="B18" i="11"/>
  <c r="M17" i="11"/>
  <c r="B17" i="11"/>
  <c r="M16" i="11"/>
  <c r="B16" i="11"/>
  <c r="M15" i="11"/>
  <c r="B15" i="11"/>
  <c r="M14" i="11"/>
  <c r="B14" i="11"/>
  <c r="M13" i="11"/>
  <c r="B13" i="11"/>
  <c r="M12" i="11"/>
  <c r="B12" i="11"/>
  <c r="M11" i="11"/>
  <c r="B11" i="11"/>
  <c r="M10" i="11"/>
  <c r="B10" i="11"/>
  <c r="M9" i="11"/>
  <c r="B9" i="11"/>
  <c r="B8" i="11"/>
  <c r="B7" i="11"/>
  <c r="B6" i="11"/>
  <c r="M207" i="11" l="1"/>
  <c r="N208" i="11" s="1"/>
  <c r="M201" i="11"/>
  <c r="M202" i="11"/>
  <c r="M203" i="11"/>
  <c r="M204" i="11"/>
  <c r="M205" i="11"/>
  <c r="M206" i="11"/>
  <c r="AQ202" i="2"/>
  <c r="AQ203" i="2"/>
  <c r="AQ201" i="2"/>
  <c r="AU201" i="2"/>
  <c r="AU202" i="2"/>
  <c r="AU200" i="2"/>
  <c r="P92" i="11"/>
  <c r="T92" i="11"/>
  <c r="Q92" i="11"/>
  <c r="N92" i="11"/>
  <c r="R92" i="11"/>
  <c r="O92" i="11"/>
  <c r="S92" i="11"/>
  <c r="Y92" i="11" s="1"/>
  <c r="P96" i="11"/>
  <c r="T96" i="11"/>
  <c r="Q96" i="11"/>
  <c r="N96" i="11"/>
  <c r="R96" i="11"/>
  <c r="O96" i="11"/>
  <c r="S96" i="11"/>
  <c r="Y96" i="11" s="1"/>
  <c r="P100" i="11"/>
  <c r="T100" i="11"/>
  <c r="Q100" i="11"/>
  <c r="N100" i="11"/>
  <c r="R100" i="11"/>
  <c r="O100" i="11"/>
  <c r="S100" i="11"/>
  <c r="P90" i="11"/>
  <c r="T90" i="11"/>
  <c r="Q90" i="11"/>
  <c r="N90" i="11"/>
  <c r="R90" i="11"/>
  <c r="O90" i="11"/>
  <c r="S90" i="11"/>
  <c r="P94" i="11"/>
  <c r="T94" i="11"/>
  <c r="Q94" i="11"/>
  <c r="N94" i="11"/>
  <c r="R94" i="11"/>
  <c r="O94" i="11"/>
  <c r="S94" i="11"/>
  <c r="P98" i="11"/>
  <c r="T98" i="11"/>
  <c r="Q98" i="11"/>
  <c r="N98" i="11"/>
  <c r="R98" i="11"/>
  <c r="O98" i="11"/>
  <c r="S98" i="11"/>
  <c r="P93" i="11"/>
  <c r="T93" i="11"/>
  <c r="Q93" i="11"/>
  <c r="N93" i="11"/>
  <c r="R93" i="11"/>
  <c r="O93" i="11"/>
  <c r="S93" i="11"/>
  <c r="P97" i="11"/>
  <c r="T97" i="11"/>
  <c r="Q97" i="11"/>
  <c r="N97" i="11"/>
  <c r="R97" i="11"/>
  <c r="O97" i="11"/>
  <c r="V97" i="11" s="1"/>
  <c r="S97" i="11"/>
  <c r="P101" i="11"/>
  <c r="T101" i="11"/>
  <c r="Q101" i="11"/>
  <c r="N101" i="11"/>
  <c r="R101" i="11"/>
  <c r="O101" i="11"/>
  <c r="S101" i="11"/>
  <c r="P91" i="11"/>
  <c r="T91" i="11"/>
  <c r="Q91" i="11"/>
  <c r="N91" i="11"/>
  <c r="R91" i="11"/>
  <c r="O91" i="11"/>
  <c r="S91" i="11"/>
  <c r="P95" i="11"/>
  <c r="T95" i="11"/>
  <c r="Q95" i="11"/>
  <c r="N95" i="11"/>
  <c r="R95" i="11"/>
  <c r="O95" i="11"/>
  <c r="V95" i="11" s="1"/>
  <c r="S95" i="11"/>
  <c r="P99" i="11"/>
  <c r="T99" i="11"/>
  <c r="Q99" i="11"/>
  <c r="N99" i="11"/>
  <c r="R99" i="11"/>
  <c r="O99" i="11"/>
  <c r="S99" i="11"/>
  <c r="AQ200" i="2"/>
  <c r="Q76" i="11"/>
  <c r="S76" i="11"/>
  <c r="N76" i="11"/>
  <c r="R76" i="11"/>
  <c r="O76" i="11"/>
  <c r="P76" i="11"/>
  <c r="T76" i="11"/>
  <c r="Q80" i="11"/>
  <c r="O80" i="11"/>
  <c r="N80" i="11"/>
  <c r="R80" i="11"/>
  <c r="S80" i="11"/>
  <c r="P80" i="11"/>
  <c r="T80" i="11"/>
  <c r="Q84" i="11"/>
  <c r="O84" i="11"/>
  <c r="N84" i="11"/>
  <c r="R84" i="11"/>
  <c r="P84" i="11"/>
  <c r="T84" i="11"/>
  <c r="S84" i="11"/>
  <c r="Q88" i="11"/>
  <c r="N88" i="11"/>
  <c r="R88" i="11"/>
  <c r="O88" i="11"/>
  <c r="P88" i="11"/>
  <c r="T88" i="11"/>
  <c r="S88" i="11"/>
  <c r="Q40" i="11"/>
  <c r="S40" i="11"/>
  <c r="N40" i="11"/>
  <c r="R40" i="11"/>
  <c r="O40" i="11"/>
  <c r="P40" i="11"/>
  <c r="T40" i="11"/>
  <c r="Q81" i="11"/>
  <c r="N81" i="11"/>
  <c r="R81" i="11"/>
  <c r="S81" i="11"/>
  <c r="P81" i="11"/>
  <c r="T81" i="11"/>
  <c r="O81" i="11"/>
  <c r="Q89" i="11"/>
  <c r="O89" i="11"/>
  <c r="N89" i="11"/>
  <c r="R89" i="11"/>
  <c r="S89" i="11"/>
  <c r="Y89" i="11" s="1"/>
  <c r="P89" i="11"/>
  <c r="T89" i="11"/>
  <c r="Q78" i="11"/>
  <c r="O78" i="11"/>
  <c r="N78" i="11"/>
  <c r="R78" i="11"/>
  <c r="S78" i="11"/>
  <c r="P78" i="11"/>
  <c r="T78" i="11"/>
  <c r="Q82" i="11"/>
  <c r="S82" i="11"/>
  <c r="N82" i="11"/>
  <c r="R82" i="11"/>
  <c r="P82" i="11"/>
  <c r="T82" i="11"/>
  <c r="O82" i="11"/>
  <c r="Q86" i="11"/>
  <c r="N86" i="11"/>
  <c r="R86" i="11"/>
  <c r="S86" i="11"/>
  <c r="P86" i="11"/>
  <c r="T86" i="11"/>
  <c r="O86" i="11"/>
  <c r="Q42" i="11"/>
  <c r="N42" i="11"/>
  <c r="R42" i="11"/>
  <c r="S42" i="11"/>
  <c r="P42" i="11"/>
  <c r="T42" i="11"/>
  <c r="O42" i="11"/>
  <c r="Q77" i="11"/>
  <c r="N77" i="11"/>
  <c r="R77" i="11"/>
  <c r="O77" i="11"/>
  <c r="V77" i="11" s="1"/>
  <c r="S77" i="11"/>
  <c r="P77" i="11"/>
  <c r="T77" i="11"/>
  <c r="Q85" i="11"/>
  <c r="S85" i="11"/>
  <c r="N85" i="11"/>
  <c r="R85" i="11"/>
  <c r="O85" i="11"/>
  <c r="P85" i="11"/>
  <c r="T85" i="11"/>
  <c r="Q41" i="11"/>
  <c r="N41" i="11"/>
  <c r="R41" i="11"/>
  <c r="O41" i="11"/>
  <c r="V41" i="11" s="1"/>
  <c r="P41" i="11"/>
  <c r="T41" i="11"/>
  <c r="S41" i="11"/>
  <c r="Q75" i="11"/>
  <c r="S75" i="11"/>
  <c r="N75" i="11"/>
  <c r="R75" i="11"/>
  <c r="O75" i="11"/>
  <c r="P75" i="11"/>
  <c r="T75" i="11"/>
  <c r="Q79" i="11"/>
  <c r="O79" i="11"/>
  <c r="N79" i="11"/>
  <c r="R79" i="11"/>
  <c r="S79" i="11"/>
  <c r="P79" i="11"/>
  <c r="T79" i="11"/>
  <c r="Q83" i="11"/>
  <c r="N83" i="11"/>
  <c r="R83" i="11"/>
  <c r="S83" i="11"/>
  <c r="P83" i="11"/>
  <c r="T83" i="11"/>
  <c r="O83" i="11"/>
  <c r="Q87" i="11"/>
  <c r="O87" i="11"/>
  <c r="N87" i="11"/>
  <c r="R87" i="11"/>
  <c r="P87" i="11"/>
  <c r="T87" i="11"/>
  <c r="S87" i="11"/>
  <c r="P73" i="11"/>
  <c r="T73" i="11"/>
  <c r="Q73" i="11"/>
  <c r="S73" i="11"/>
  <c r="N73" i="11"/>
  <c r="R73" i="11"/>
  <c r="O73" i="11"/>
  <c r="Q74" i="11"/>
  <c r="N74" i="11"/>
  <c r="R74" i="11"/>
  <c r="O74" i="11"/>
  <c r="S74" i="11"/>
  <c r="P74" i="11"/>
  <c r="T74" i="11"/>
  <c r="O56" i="11"/>
  <c r="S56" i="11"/>
  <c r="P56" i="11"/>
  <c r="T56" i="11"/>
  <c r="N56" i="11"/>
  <c r="R56" i="11"/>
  <c r="Q56" i="11"/>
  <c r="N60" i="11"/>
  <c r="R60" i="11"/>
  <c r="P60" i="11"/>
  <c r="O60" i="11"/>
  <c r="S60" i="11"/>
  <c r="Q60" i="11"/>
  <c r="T60" i="11"/>
  <c r="Q64" i="11"/>
  <c r="N64" i="11"/>
  <c r="R64" i="11"/>
  <c r="P64" i="11"/>
  <c r="T64" i="11"/>
  <c r="Z64" i="11" s="1"/>
  <c r="O64" i="11"/>
  <c r="S64" i="11"/>
  <c r="N68" i="11"/>
  <c r="R68" i="11"/>
  <c r="O68" i="11"/>
  <c r="S68" i="11"/>
  <c r="Q68" i="11"/>
  <c r="P68" i="11"/>
  <c r="T68" i="11"/>
  <c r="Q72" i="11"/>
  <c r="N72" i="11"/>
  <c r="R72" i="11"/>
  <c r="P72" i="11"/>
  <c r="T72" i="11"/>
  <c r="S72" i="11"/>
  <c r="O72" i="11"/>
  <c r="N57" i="11"/>
  <c r="R57" i="11"/>
  <c r="P57" i="11"/>
  <c r="O57" i="11"/>
  <c r="S57" i="11"/>
  <c r="Q57" i="11"/>
  <c r="T57" i="11"/>
  <c r="Q61" i="11"/>
  <c r="S61" i="11"/>
  <c r="N61" i="11"/>
  <c r="R61" i="11"/>
  <c r="O61" i="11"/>
  <c r="P61" i="11"/>
  <c r="T61" i="11"/>
  <c r="O65" i="11"/>
  <c r="S65" i="11"/>
  <c r="P65" i="11"/>
  <c r="T65" i="11"/>
  <c r="N65" i="11"/>
  <c r="R65" i="11"/>
  <c r="Q65" i="11"/>
  <c r="N69" i="11"/>
  <c r="R69" i="11"/>
  <c r="O69" i="11"/>
  <c r="S69" i="11"/>
  <c r="Q69" i="11"/>
  <c r="P69" i="11"/>
  <c r="T69" i="11"/>
  <c r="T54" i="11"/>
  <c r="P54" i="11"/>
  <c r="R54" i="11"/>
  <c r="S54" i="11"/>
  <c r="O54" i="11"/>
  <c r="N54" i="11"/>
  <c r="Q54" i="11"/>
  <c r="N58" i="11"/>
  <c r="R58" i="11"/>
  <c r="T58" i="11"/>
  <c r="O58" i="11"/>
  <c r="S58" i="11"/>
  <c r="P58" i="11"/>
  <c r="Q58" i="11"/>
  <c r="Q62" i="11"/>
  <c r="S62" i="11"/>
  <c r="N62" i="11"/>
  <c r="R62" i="11"/>
  <c r="P62" i="11"/>
  <c r="T62" i="11"/>
  <c r="O62" i="11"/>
  <c r="O66" i="11"/>
  <c r="S66" i="11"/>
  <c r="P66" i="11"/>
  <c r="T66" i="11"/>
  <c r="N66" i="11"/>
  <c r="R66" i="11"/>
  <c r="Q66" i="11"/>
  <c r="N70" i="11"/>
  <c r="R70" i="11"/>
  <c r="O70" i="11"/>
  <c r="S70" i="11"/>
  <c r="Q70" i="11"/>
  <c r="P70" i="11"/>
  <c r="T70" i="11"/>
  <c r="O55" i="11"/>
  <c r="S55" i="11"/>
  <c r="Q55" i="11"/>
  <c r="P55" i="11"/>
  <c r="T55" i="11"/>
  <c r="N55" i="11"/>
  <c r="R55" i="11"/>
  <c r="N59" i="11"/>
  <c r="R59" i="11"/>
  <c r="O59" i="11"/>
  <c r="S59" i="11"/>
  <c r="T59" i="11"/>
  <c r="Q59" i="11"/>
  <c r="P59" i="11"/>
  <c r="Q63" i="11"/>
  <c r="N63" i="11"/>
  <c r="R63" i="11"/>
  <c r="O63" i="11"/>
  <c r="V63" i="11" s="1"/>
  <c r="P63" i="11"/>
  <c r="T63" i="11"/>
  <c r="S63" i="11"/>
  <c r="N67" i="11"/>
  <c r="R67" i="11"/>
  <c r="O67" i="11"/>
  <c r="S67" i="11"/>
  <c r="Q67" i="11"/>
  <c r="P67" i="11"/>
  <c r="T67" i="11"/>
  <c r="N71" i="11"/>
  <c r="R71" i="11"/>
  <c r="O71" i="11"/>
  <c r="S71" i="11"/>
  <c r="Q71" i="11"/>
  <c r="P71" i="11"/>
  <c r="T71" i="11"/>
  <c r="R10" i="11"/>
  <c r="I6" i="17"/>
  <c r="H6" i="17"/>
  <c r="N16" i="11"/>
  <c r="I12" i="17"/>
  <c r="H12" i="17"/>
  <c r="P22" i="11"/>
  <c r="I18" i="17"/>
  <c r="H18" i="17"/>
  <c r="P26" i="11"/>
  <c r="I22" i="17"/>
  <c r="H22" i="17"/>
  <c r="P30" i="11"/>
  <c r="I26" i="17"/>
  <c r="H26" i="17"/>
  <c r="I32" i="17"/>
  <c r="H32" i="17"/>
  <c r="I38" i="17"/>
  <c r="H38" i="17"/>
  <c r="I42" i="17"/>
  <c r="H42" i="17"/>
  <c r="I53" i="17"/>
  <c r="H53" i="17"/>
  <c r="I57" i="17"/>
  <c r="H57" i="17"/>
  <c r="H65" i="17"/>
  <c r="I65" i="17"/>
  <c r="P48" i="11"/>
  <c r="I44" i="17"/>
  <c r="H44" i="17"/>
  <c r="H48" i="17"/>
  <c r="I48" i="17"/>
  <c r="H52" i="17"/>
  <c r="I52" i="17"/>
  <c r="I56" i="17"/>
  <c r="H56" i="17"/>
  <c r="I60" i="17"/>
  <c r="H60" i="17"/>
  <c r="H64" i="17"/>
  <c r="I64" i="17"/>
  <c r="I2" i="17"/>
  <c r="H2" i="17"/>
  <c r="I8" i="17"/>
  <c r="H8" i="17"/>
  <c r="R18" i="11"/>
  <c r="I14" i="17"/>
  <c r="H14" i="17"/>
  <c r="T24" i="11"/>
  <c r="I20" i="17"/>
  <c r="H20" i="17"/>
  <c r="T32" i="11"/>
  <c r="I28" i="17"/>
  <c r="H28" i="17"/>
  <c r="T38" i="11"/>
  <c r="I34" i="17"/>
  <c r="H34" i="17"/>
  <c r="I40" i="17"/>
  <c r="H40" i="17"/>
  <c r="H49" i="17"/>
  <c r="I49" i="17"/>
  <c r="H61" i="17"/>
  <c r="I61" i="17"/>
  <c r="P50" i="11"/>
  <c r="I46" i="17"/>
  <c r="H46" i="17"/>
  <c r="I50" i="17"/>
  <c r="H50" i="17"/>
  <c r="I54" i="17"/>
  <c r="H54" i="17"/>
  <c r="I58" i="17"/>
  <c r="H58" i="17"/>
  <c r="I62" i="17"/>
  <c r="H62" i="17"/>
  <c r="I66" i="17"/>
  <c r="H66" i="17"/>
  <c r="I4" i="17"/>
  <c r="H4" i="17"/>
  <c r="R14" i="11"/>
  <c r="I10" i="17"/>
  <c r="H10" i="17"/>
  <c r="O20" i="11"/>
  <c r="I16" i="17"/>
  <c r="H16" i="17"/>
  <c r="T28" i="11"/>
  <c r="I24" i="17"/>
  <c r="H24" i="17"/>
  <c r="I30" i="17"/>
  <c r="H30" i="17"/>
  <c r="I36" i="17"/>
  <c r="H36" i="17"/>
  <c r="P49" i="11"/>
  <c r="I45" i="17"/>
  <c r="H45" i="17"/>
  <c r="S7" i="11"/>
  <c r="I3" i="17"/>
  <c r="H3" i="17"/>
  <c r="T9" i="11"/>
  <c r="I5" i="17"/>
  <c r="H5" i="17"/>
  <c r="Q11" i="11"/>
  <c r="I7" i="17"/>
  <c r="H7" i="17"/>
  <c r="T13" i="11"/>
  <c r="I9" i="17"/>
  <c r="H9" i="17"/>
  <c r="S15" i="11"/>
  <c r="I11" i="17"/>
  <c r="H11" i="17"/>
  <c r="T17" i="11"/>
  <c r="I13" i="17"/>
  <c r="H13" i="17"/>
  <c r="I15" i="17"/>
  <c r="H15" i="17"/>
  <c r="R21" i="11"/>
  <c r="I17" i="17"/>
  <c r="H17" i="17"/>
  <c r="T23" i="11"/>
  <c r="I19" i="17"/>
  <c r="H19" i="17"/>
  <c r="R25" i="11"/>
  <c r="I21" i="17"/>
  <c r="H21" i="17"/>
  <c r="T27" i="11"/>
  <c r="I23" i="17"/>
  <c r="H23" i="17"/>
  <c r="R29" i="11"/>
  <c r="I25" i="17"/>
  <c r="H25" i="17"/>
  <c r="T31" i="11"/>
  <c r="I27" i="17"/>
  <c r="H27" i="17"/>
  <c r="P33" i="11"/>
  <c r="I29" i="17"/>
  <c r="H29" i="17"/>
  <c r="I31" i="17"/>
  <c r="H31" i="17"/>
  <c r="T37" i="11"/>
  <c r="I33" i="17"/>
  <c r="H33" i="17"/>
  <c r="I35" i="17"/>
  <c r="H35" i="17"/>
  <c r="I37" i="17"/>
  <c r="H37" i="17"/>
  <c r="T43" i="11"/>
  <c r="I39" i="17"/>
  <c r="H39" i="17"/>
  <c r="Q45" i="11"/>
  <c r="I41" i="17"/>
  <c r="H41" i="17"/>
  <c r="T47" i="11"/>
  <c r="I43" i="17"/>
  <c r="H43" i="17"/>
  <c r="I47" i="17"/>
  <c r="H47" i="17"/>
  <c r="I51" i="17"/>
  <c r="H51" i="17"/>
  <c r="I55" i="17"/>
  <c r="H55" i="17"/>
  <c r="I59" i="17"/>
  <c r="H59" i="17"/>
  <c r="I63" i="17"/>
  <c r="H63" i="17"/>
  <c r="Q53" i="11"/>
  <c r="T53" i="11"/>
  <c r="N53" i="11"/>
  <c r="R53" i="11"/>
  <c r="P53" i="11"/>
  <c r="O53" i="11"/>
  <c r="S53" i="11"/>
  <c r="O52" i="11"/>
  <c r="S52" i="11"/>
  <c r="R52" i="11"/>
  <c r="P52" i="11"/>
  <c r="T52" i="11"/>
  <c r="N52" i="11"/>
  <c r="Q52" i="11"/>
  <c r="N37" i="11"/>
  <c r="N23" i="11"/>
  <c r="N31" i="11"/>
  <c r="Q38" i="11"/>
  <c r="N13" i="11"/>
  <c r="Q34" i="11"/>
  <c r="P51" i="11"/>
  <c r="T51" i="11"/>
  <c r="N51" i="11"/>
  <c r="R51" i="11"/>
  <c r="Q51" i="11"/>
  <c r="O51" i="11"/>
  <c r="S51" i="11"/>
  <c r="O6" i="11"/>
  <c r="S6" i="11"/>
  <c r="T6" i="11"/>
  <c r="M6" i="11"/>
  <c r="R6" i="11"/>
  <c r="P6" i="11"/>
  <c r="Q6" i="11"/>
  <c r="N6" i="11"/>
  <c r="N9" i="11"/>
  <c r="Q37" i="11"/>
  <c r="P34" i="11"/>
  <c r="S11" i="11"/>
  <c r="N17" i="11"/>
  <c r="N27" i="11"/>
  <c r="R9" i="11"/>
  <c r="R13" i="11"/>
  <c r="R17" i="11"/>
  <c r="N24" i="11"/>
  <c r="N28" i="11"/>
  <c r="N32" i="11"/>
  <c r="R45" i="11"/>
  <c r="S9" i="11"/>
  <c r="S13" i="11"/>
  <c r="S17" i="11"/>
  <c r="T22" i="11"/>
  <c r="O24" i="11"/>
  <c r="T26" i="11"/>
  <c r="O28" i="11"/>
  <c r="T30" i="11"/>
  <c r="O32" i="11"/>
  <c r="R24" i="11"/>
  <c r="R28" i="11"/>
  <c r="R32" i="11"/>
  <c r="O9" i="11"/>
  <c r="O13" i="11"/>
  <c r="Q15" i="11"/>
  <c r="O17" i="11"/>
  <c r="S24" i="11"/>
  <c r="S28" i="11"/>
  <c r="S32" i="11"/>
  <c r="N45" i="11"/>
  <c r="T8" i="11"/>
  <c r="R8" i="11"/>
  <c r="T19" i="11"/>
  <c r="O19" i="11"/>
  <c r="T46" i="11"/>
  <c r="Q46" i="11"/>
  <c r="T7" i="11"/>
  <c r="O7" i="11"/>
  <c r="N8" i="11"/>
  <c r="T12" i="11"/>
  <c r="R12" i="11"/>
  <c r="Q35" i="11"/>
  <c r="R35" i="11"/>
  <c r="O35" i="11"/>
  <c r="T35" i="11"/>
  <c r="N35" i="11"/>
  <c r="S35" i="11"/>
  <c r="P35" i="11"/>
  <c r="T36" i="11"/>
  <c r="S36" i="11"/>
  <c r="N36" i="11"/>
  <c r="R36" i="11"/>
  <c r="O36" i="11"/>
  <c r="T44" i="11"/>
  <c r="S44" i="11"/>
  <c r="N44" i="11"/>
  <c r="R44" i="11"/>
  <c r="O44" i="11"/>
  <c r="M7" i="11"/>
  <c r="T11" i="11"/>
  <c r="O11" i="11"/>
  <c r="N12" i="11"/>
  <c r="T16" i="11"/>
  <c r="R16" i="11"/>
  <c r="Q19" i="11"/>
  <c r="Q36" i="11"/>
  <c r="Q44" i="11"/>
  <c r="Q7" i="11"/>
  <c r="T15" i="11"/>
  <c r="O15" i="11"/>
  <c r="S19" i="11"/>
  <c r="N21" i="11"/>
  <c r="T21" i="11"/>
  <c r="P21" i="11"/>
  <c r="N25" i="11"/>
  <c r="T25" i="11"/>
  <c r="P25" i="11"/>
  <c r="N29" i="11"/>
  <c r="T29" i="11"/>
  <c r="P29" i="11"/>
  <c r="P23" i="11"/>
  <c r="P27" i="11"/>
  <c r="P31" i="11"/>
  <c r="Q9" i="11"/>
  <c r="Q13" i="11"/>
  <c r="Q17" i="11"/>
  <c r="O22" i="11"/>
  <c r="S23" i="11"/>
  <c r="Q24" i="11"/>
  <c r="O26" i="11"/>
  <c r="S27" i="11"/>
  <c r="Q28" i="11"/>
  <c r="O30" i="11"/>
  <c r="S31" i="11"/>
  <c r="Q32" i="11"/>
  <c r="R37" i="11"/>
  <c r="T48" i="11"/>
  <c r="A6" i="11"/>
  <c r="A7" i="11" s="1"/>
  <c r="A8" i="11" s="1"/>
  <c r="A9" i="11" s="1"/>
  <c r="A10" i="11" s="1"/>
  <c r="A11" i="11" s="1"/>
  <c r="A12" i="11" s="1"/>
  <c r="A13" i="11" s="1"/>
  <c r="A14" i="11" s="1"/>
  <c r="A15" i="11" s="1"/>
  <c r="A16" i="11" s="1"/>
  <c r="A17" i="11" s="1"/>
  <c r="A18" i="11" s="1"/>
  <c r="A19" i="11" s="1"/>
  <c r="A20" i="11" s="1"/>
  <c r="A21" i="11" s="1"/>
  <c r="A22" i="11" s="1"/>
  <c r="A23" i="11" s="1"/>
  <c r="A24" i="11" s="1"/>
  <c r="A25" i="11" s="1"/>
  <c r="A26" i="11" s="1"/>
  <c r="A27" i="11" s="1"/>
  <c r="A28" i="11" s="1"/>
  <c r="A29" i="11" s="1"/>
  <c r="A30" i="11" s="1"/>
  <c r="A31" i="11" s="1"/>
  <c r="A32" i="11" s="1"/>
  <c r="A33" i="11" s="1"/>
  <c r="A34" i="11" s="1"/>
  <c r="A35" i="11" s="1"/>
  <c r="A36" i="11" s="1"/>
  <c r="A37" i="11" s="1"/>
  <c r="A38" i="11" s="1"/>
  <c r="A39" i="11" s="1"/>
  <c r="A40" i="11" s="1"/>
  <c r="A41" i="11" s="1"/>
  <c r="A42" i="11" s="1"/>
  <c r="A43" i="11" s="1"/>
  <c r="A44" i="11" s="1"/>
  <c r="A45" i="11" s="1"/>
  <c r="A46" i="11" s="1"/>
  <c r="A47" i="11" s="1"/>
  <c r="A48" i="11" s="1"/>
  <c r="A49" i="11" s="1"/>
  <c r="A50" i="11" s="1"/>
  <c r="A51" i="11" s="1"/>
  <c r="A52" i="11" s="1"/>
  <c r="A53" i="11" s="1"/>
  <c r="A54" i="11" s="1"/>
  <c r="A55" i="11" s="1"/>
  <c r="A56" i="11" s="1"/>
  <c r="A57" i="11" s="1"/>
  <c r="A58" i="11" s="1"/>
  <c r="A59" i="11" s="1"/>
  <c r="A60" i="11" s="1"/>
  <c r="A61" i="11" s="1"/>
  <c r="A62" i="11" s="1"/>
  <c r="A63" i="11" s="1"/>
  <c r="A64" i="11" s="1"/>
  <c r="A65" i="11" s="1"/>
  <c r="A66" i="11" s="1"/>
  <c r="A67" i="11" s="1"/>
  <c r="A68" i="11" s="1"/>
  <c r="A69" i="11" s="1"/>
  <c r="A70" i="11" s="1"/>
  <c r="A71" i="11" s="1"/>
  <c r="A72" i="11" s="1"/>
  <c r="A73" i="11" s="1"/>
  <c r="A74" i="11" s="1"/>
  <c r="A75" i="11" s="1"/>
  <c r="A76" i="11" s="1"/>
  <c r="A77" i="11" s="1"/>
  <c r="A78" i="11" s="1"/>
  <c r="A79" i="11" s="1"/>
  <c r="A80" i="11" s="1"/>
  <c r="A81" i="11" s="1"/>
  <c r="A82" i="11" s="1"/>
  <c r="A83" i="11" s="1"/>
  <c r="A84" i="11" s="1"/>
  <c r="A85" i="11" s="1"/>
  <c r="A86" i="11" s="1"/>
  <c r="A87" i="11" s="1"/>
  <c r="A88" i="11" s="1"/>
  <c r="A89" i="11" s="1"/>
  <c r="A90" i="11" s="1"/>
  <c r="A91" i="11" s="1"/>
  <c r="A92" i="11" s="1"/>
  <c r="A93" i="11" s="1"/>
  <c r="A94" i="11" s="1"/>
  <c r="A95" i="11" s="1"/>
  <c r="A96" i="11" s="1"/>
  <c r="A97" i="11" s="1"/>
  <c r="A98" i="11" s="1"/>
  <c r="A99" i="11" s="1"/>
  <c r="A100" i="11" s="1"/>
  <c r="A101" i="11" s="1"/>
  <c r="A102" i="11" s="1"/>
  <c r="A103" i="11" s="1"/>
  <c r="A104" i="11" s="1"/>
  <c r="A105" i="11" s="1"/>
  <c r="A106" i="11" s="1"/>
  <c r="A107" i="11" s="1"/>
  <c r="A108" i="11" s="1"/>
  <c r="A109" i="11" s="1"/>
  <c r="A110" i="11" s="1"/>
  <c r="A111" i="11" s="1"/>
  <c r="A112" i="11" s="1"/>
  <c r="A113" i="11" s="1"/>
  <c r="A114" i="11" s="1"/>
  <c r="A115" i="11" s="1"/>
  <c r="A116" i="11" s="1"/>
  <c r="A117" i="11" s="1"/>
  <c r="A118" i="11" s="1"/>
  <c r="A119" i="11" s="1"/>
  <c r="A120" i="11" s="1"/>
  <c r="A121" i="11" s="1"/>
  <c r="A122" i="11" s="1"/>
  <c r="A123" i="11" s="1"/>
  <c r="A124" i="11" s="1"/>
  <c r="A125" i="11" s="1"/>
  <c r="A131" i="11" s="1"/>
  <c r="A132" i="11" s="1"/>
  <c r="A133" i="11" s="1"/>
  <c r="A134" i="11" s="1"/>
  <c r="A135" i="11" s="1"/>
  <c r="A136" i="11" s="1"/>
  <c r="A137" i="11" s="1"/>
  <c r="A138" i="11" s="1"/>
  <c r="A139" i="11" s="1"/>
  <c r="A140" i="11" s="1"/>
  <c r="A141" i="11" s="1"/>
  <c r="A142" i="11" s="1"/>
  <c r="A143" i="11" s="1"/>
  <c r="A144" i="11" s="1"/>
  <c r="A145" i="11" s="1"/>
  <c r="A146" i="11" s="1"/>
  <c r="A147" i="11" s="1"/>
  <c r="A148" i="11" s="1"/>
  <c r="A149" i="11" s="1"/>
  <c r="A150" i="11" s="1"/>
  <c r="A151" i="11" s="1"/>
  <c r="A152" i="11" s="1"/>
  <c r="A153" i="11" s="1"/>
  <c r="A154" i="11" s="1"/>
  <c r="A155" i="11" s="1"/>
  <c r="A156" i="11" s="1"/>
  <c r="A157" i="11" s="1"/>
  <c r="A158" i="11" s="1"/>
  <c r="A159" i="11" s="1"/>
  <c r="A160" i="11" s="1"/>
  <c r="A161" i="11" s="1"/>
  <c r="A162" i="11" s="1"/>
  <c r="A163" i="11" s="1"/>
  <c r="A164" i="11" s="1"/>
  <c r="A165" i="11" s="1"/>
  <c r="A166" i="11" s="1"/>
  <c r="A167" i="11" s="1"/>
  <c r="A168" i="11" s="1"/>
  <c r="A169" i="11" s="1"/>
  <c r="A170" i="11" s="1"/>
  <c r="A171" i="11" s="1"/>
  <c r="A172" i="11" s="1"/>
  <c r="A173" i="11" s="1"/>
  <c r="A174" i="11" s="1"/>
  <c r="A175" i="11" s="1"/>
  <c r="A176" i="11" s="1"/>
  <c r="A177" i="11" s="1"/>
  <c r="A178" i="11" s="1"/>
  <c r="A179" i="11" s="1"/>
  <c r="A180" i="11" s="1"/>
  <c r="A181" i="11" s="1"/>
  <c r="A182" i="11" s="1"/>
  <c r="A183" i="11" s="1"/>
  <c r="A184" i="11" s="1"/>
  <c r="A185" i="11" s="1"/>
  <c r="A186" i="11" s="1"/>
  <c r="A187" i="11" s="1"/>
  <c r="A188" i="11" s="1"/>
  <c r="A189" i="11" s="1"/>
  <c r="A190" i="11" s="1"/>
  <c r="A191" i="11" s="1"/>
  <c r="A192" i="11" s="1"/>
  <c r="A193" i="11" s="1"/>
  <c r="A194" i="11" s="1"/>
  <c r="A195" i="11" s="1"/>
  <c r="A196" i="11" s="1"/>
  <c r="A197" i="11" s="1"/>
  <c r="N7" i="11"/>
  <c r="R7" i="11"/>
  <c r="M8" i="11"/>
  <c r="Q8" i="11"/>
  <c r="P9" i="11"/>
  <c r="O10" i="11"/>
  <c r="S10" i="11"/>
  <c r="N11" i="11"/>
  <c r="R11" i="11"/>
  <c r="Q12" i="11"/>
  <c r="P13" i="11"/>
  <c r="O14" i="11"/>
  <c r="S14" i="11"/>
  <c r="N15" i="11"/>
  <c r="R15" i="11"/>
  <c r="Q16" i="11"/>
  <c r="P17" i="11"/>
  <c r="O18" i="11"/>
  <c r="S18" i="11"/>
  <c r="N19" i="11"/>
  <c r="R19" i="11"/>
  <c r="R20" i="11"/>
  <c r="S21" i="11"/>
  <c r="O21" i="11"/>
  <c r="Q21" i="11"/>
  <c r="O23" i="11"/>
  <c r="S25" i="11"/>
  <c r="O25" i="11"/>
  <c r="Q25" i="11"/>
  <c r="O27" i="11"/>
  <c r="S29" i="11"/>
  <c r="O29" i="11"/>
  <c r="Q29" i="11"/>
  <c r="O31" i="11"/>
  <c r="S33" i="11"/>
  <c r="O33" i="11"/>
  <c r="Q33" i="11"/>
  <c r="S39" i="11"/>
  <c r="O39" i="11"/>
  <c r="R39" i="11"/>
  <c r="N39" i="11"/>
  <c r="Q39" i="11"/>
  <c r="P10" i="11"/>
  <c r="T10" i="11"/>
  <c r="P14" i="11"/>
  <c r="T14" i="11"/>
  <c r="P18" i="11"/>
  <c r="T18" i="11"/>
  <c r="N20" i="11"/>
  <c r="S20" i="11"/>
  <c r="R22" i="11"/>
  <c r="N22" i="11"/>
  <c r="Q22" i="11"/>
  <c r="R26" i="11"/>
  <c r="N26" i="11"/>
  <c r="Q26" i="11"/>
  <c r="R30" i="11"/>
  <c r="N30" i="11"/>
  <c r="Q30" i="11"/>
  <c r="R33" i="11"/>
  <c r="S34" i="11"/>
  <c r="O34" i="11"/>
  <c r="R34" i="11"/>
  <c r="N34" i="11"/>
  <c r="T34" i="11"/>
  <c r="P39" i="11"/>
  <c r="P7" i="11"/>
  <c r="O8" i="11"/>
  <c r="S8" i="11"/>
  <c r="Q10" i="11"/>
  <c r="P11" i="11"/>
  <c r="O12" i="11"/>
  <c r="S12" i="11"/>
  <c r="Q14" i="11"/>
  <c r="P15" i="11"/>
  <c r="O16" i="11"/>
  <c r="S16" i="11"/>
  <c r="Q18" i="11"/>
  <c r="P19" i="11"/>
  <c r="S22" i="11"/>
  <c r="Q23" i="11"/>
  <c r="R23" i="11"/>
  <c r="S26" i="11"/>
  <c r="Q27" i="11"/>
  <c r="R27" i="11"/>
  <c r="S30" i="11"/>
  <c r="Q31" i="11"/>
  <c r="R31" i="11"/>
  <c r="N33" i="11"/>
  <c r="T33" i="11"/>
  <c r="T39" i="11"/>
  <c r="P8" i="11"/>
  <c r="N10" i="11"/>
  <c r="P12" i="11"/>
  <c r="N14" i="11"/>
  <c r="P16" i="11"/>
  <c r="N18" i="11"/>
  <c r="T20" i="11"/>
  <c r="P20" i="11"/>
  <c r="Q20" i="11"/>
  <c r="P24" i="11"/>
  <c r="P28" i="11"/>
  <c r="P32" i="11"/>
  <c r="P36" i="11"/>
  <c r="O37" i="11"/>
  <c r="S37" i="11"/>
  <c r="N38" i="11"/>
  <c r="R38" i="11"/>
  <c r="Q43" i="11"/>
  <c r="P44" i="11"/>
  <c r="O45" i="11"/>
  <c r="S45" i="11"/>
  <c r="N46" i="11"/>
  <c r="R46" i="11"/>
  <c r="Q47" i="11"/>
  <c r="P37" i="11"/>
  <c r="O38" i="11"/>
  <c r="S38" i="11"/>
  <c r="N43" i="11"/>
  <c r="R43" i="11"/>
  <c r="P45" i="11"/>
  <c r="T45" i="11"/>
  <c r="O46" i="11"/>
  <c r="S46" i="11"/>
  <c r="N47" i="11"/>
  <c r="R47" i="11"/>
  <c r="T49" i="11"/>
  <c r="S50" i="11"/>
  <c r="O50" i="11"/>
  <c r="Q50" i="11"/>
  <c r="P38" i="11"/>
  <c r="O43" i="11"/>
  <c r="S43" i="11"/>
  <c r="P46" i="11"/>
  <c r="O47" i="11"/>
  <c r="S47" i="11"/>
  <c r="R50" i="11"/>
  <c r="P43" i="11"/>
  <c r="P47" i="11"/>
  <c r="W47" i="11" s="1"/>
  <c r="Q49" i="11"/>
  <c r="N50" i="11"/>
  <c r="T50" i="11"/>
  <c r="AH46" i="2"/>
  <c r="AI46" i="2"/>
  <c r="AJ46" i="2"/>
  <c r="AK46" i="2"/>
  <c r="AL46" i="2"/>
  <c r="AM46" i="2"/>
  <c r="AN46" i="2"/>
  <c r="AO46" i="2"/>
  <c r="AH47" i="2"/>
  <c r="AI47" i="2"/>
  <c r="AJ47" i="2"/>
  <c r="AK47" i="2"/>
  <c r="AL47" i="2"/>
  <c r="AM47" i="2"/>
  <c r="AN47" i="2"/>
  <c r="AO47" i="2"/>
  <c r="AL146" i="11" l="1"/>
  <c r="AH147" i="11"/>
  <c r="AL140" i="11"/>
  <c r="AL142" i="11"/>
  <c r="I138" i="17" s="1"/>
  <c r="AL145" i="11"/>
  <c r="AL143" i="11"/>
  <c r="AH146" i="11"/>
  <c r="AL144" i="11"/>
  <c r="I140" i="17" s="1"/>
  <c r="AB2" i="11"/>
  <c r="AH138" i="11"/>
  <c r="AH142" i="11"/>
  <c r="AH140" i="11"/>
  <c r="H136" i="17" s="1"/>
  <c r="AH143" i="11"/>
  <c r="H139" i="17" s="1"/>
  <c r="AL138" i="11"/>
  <c r="AH144" i="11"/>
  <c r="H140" i="17" s="1"/>
  <c r="AL149" i="11"/>
  <c r="I145" i="17" s="1"/>
  <c r="AL139" i="11"/>
  <c r="AL148" i="11"/>
  <c r="AL141" i="11"/>
  <c r="I137" i="17" s="1"/>
  <c r="AL147" i="11"/>
  <c r="I143" i="17" s="1"/>
  <c r="AH145" i="11"/>
  <c r="H141" i="17" s="1"/>
  <c r="AH149" i="11"/>
  <c r="H145" i="17" s="1"/>
  <c r="AH139" i="11"/>
  <c r="H135" i="17" s="1"/>
  <c r="AH148" i="11"/>
  <c r="H144" i="17" s="1"/>
  <c r="AH141" i="11"/>
  <c r="M200" i="11"/>
  <c r="Q207" i="11"/>
  <c r="R208" i="11" s="1"/>
  <c r="I133" i="17"/>
  <c r="I131" i="17"/>
  <c r="I127" i="17"/>
  <c r="I132" i="17"/>
  <c r="I129" i="17"/>
  <c r="I130" i="17"/>
  <c r="H131" i="17"/>
  <c r="H127" i="17"/>
  <c r="I126" i="17"/>
  <c r="H130" i="17"/>
  <c r="I128" i="17"/>
  <c r="H132" i="17"/>
  <c r="H126" i="17"/>
  <c r="X55" i="11"/>
  <c r="H129" i="17"/>
  <c r="M209" i="11"/>
  <c r="N209" i="11" s="1"/>
  <c r="H128" i="17"/>
  <c r="H125" i="17"/>
  <c r="I125" i="17"/>
  <c r="Q209" i="11"/>
  <c r="R209" i="11" s="1"/>
  <c r="H124" i="17"/>
  <c r="H133" i="17"/>
  <c r="Q200" i="11"/>
  <c r="Q212" i="11"/>
  <c r="Q210" i="11"/>
  <c r="AH190" i="11"/>
  <c r="AL194" i="11"/>
  <c r="AH187" i="11"/>
  <c r="AL190" i="11"/>
  <c r="Q211" i="11"/>
  <c r="AL186" i="11"/>
  <c r="I182" i="17" s="1"/>
  <c r="Q214" i="11"/>
  <c r="AH189" i="11"/>
  <c r="AH193" i="11"/>
  <c r="AH191" i="11"/>
  <c r="AL188" i="11"/>
  <c r="M214" i="11"/>
  <c r="AH186" i="11"/>
  <c r="H182" i="17" s="1"/>
  <c r="AH197" i="11"/>
  <c r="M213" i="11"/>
  <c r="AL192" i="11"/>
  <c r="AH194" i="11"/>
  <c r="AL197" i="11"/>
  <c r="Q213" i="11"/>
  <c r="AH195" i="11"/>
  <c r="AH192" i="11"/>
  <c r="AL189" i="11"/>
  <c r="AH188" i="11"/>
  <c r="AL196" i="11"/>
  <c r="M210" i="11"/>
  <c r="M211" i="11"/>
  <c r="M212" i="11"/>
  <c r="AL193" i="11"/>
  <c r="AL191" i="11"/>
  <c r="AL195" i="11"/>
  <c r="AL187" i="11"/>
  <c r="AH196" i="11"/>
  <c r="Q199" i="11"/>
  <c r="R199" i="11" s="1"/>
  <c r="Q204" i="11"/>
  <c r="Q206" i="11"/>
  <c r="Q201" i="11"/>
  <c r="M199" i="11"/>
  <c r="N199" i="11" s="1"/>
  <c r="Q205" i="11"/>
  <c r="N207" i="11"/>
  <c r="AL185" i="11"/>
  <c r="AL183" i="11"/>
  <c r="AH175" i="11"/>
  <c r="AH176" i="11"/>
  <c r="AH184" i="11"/>
  <c r="AL178" i="11"/>
  <c r="AL182" i="11"/>
  <c r="AL181" i="11"/>
  <c r="AH185" i="11"/>
  <c r="AL174" i="11"/>
  <c r="AH182" i="11"/>
  <c r="AL177" i="11"/>
  <c r="AH180" i="11"/>
  <c r="AH179" i="11"/>
  <c r="AH183" i="11"/>
  <c r="AH178" i="11"/>
  <c r="AL180" i="11"/>
  <c r="AL176" i="11"/>
  <c r="AL184" i="11"/>
  <c r="AH177" i="11"/>
  <c r="AH181" i="11"/>
  <c r="AH174" i="11"/>
  <c r="AL179" i="11"/>
  <c r="AL175" i="11"/>
  <c r="Y74" i="11"/>
  <c r="I124" i="17"/>
  <c r="V101" i="11"/>
  <c r="V99" i="11"/>
  <c r="V96" i="11"/>
  <c r="V90" i="11"/>
  <c r="V98" i="11"/>
  <c r="Y79" i="11"/>
  <c r="V91" i="11"/>
  <c r="Y77" i="11"/>
  <c r="V94" i="11"/>
  <c r="V100" i="11"/>
  <c r="V93" i="11"/>
  <c r="AH166" i="11"/>
  <c r="AL163" i="11"/>
  <c r="AL168" i="11"/>
  <c r="AH172" i="11"/>
  <c r="AL164" i="11"/>
  <c r="AH169" i="11"/>
  <c r="AL171" i="11"/>
  <c r="AH162" i="11"/>
  <c r="AL166" i="11"/>
  <c r="AL173" i="11"/>
  <c r="AH171" i="11"/>
  <c r="AH164" i="11"/>
  <c r="AH170" i="11"/>
  <c r="AL162" i="11"/>
  <c r="AH167" i="11"/>
  <c r="AL169" i="11"/>
  <c r="AL172" i="11"/>
  <c r="AH165" i="11"/>
  <c r="AH168" i="11"/>
  <c r="AH173" i="11"/>
  <c r="AL165" i="11"/>
  <c r="AL167" i="11"/>
  <c r="AL170" i="11"/>
  <c r="AH163" i="11"/>
  <c r="Y95" i="11"/>
  <c r="Y100" i="11"/>
  <c r="Y90" i="11"/>
  <c r="Y99" i="11"/>
  <c r="Y98" i="11"/>
  <c r="Y97" i="11"/>
  <c r="Y94" i="11"/>
  <c r="Y101" i="11"/>
  <c r="Y91" i="11"/>
  <c r="AH153" i="11"/>
  <c r="H149" i="17" s="1"/>
  <c r="AL157" i="11"/>
  <c r="I153" i="17" s="1"/>
  <c r="AH159" i="11"/>
  <c r="H155" i="17" s="1"/>
  <c r="AL154" i="11"/>
  <c r="I150" i="17" s="1"/>
  <c r="AL155" i="11"/>
  <c r="I151" i="17" s="1"/>
  <c r="AH157" i="11"/>
  <c r="H153" i="17" s="1"/>
  <c r="AL160" i="11"/>
  <c r="I156" i="17" s="1"/>
  <c r="AL152" i="11"/>
  <c r="I148" i="17" s="1"/>
  <c r="AH156" i="11"/>
  <c r="H152" i="17" s="1"/>
  <c r="AL161" i="11"/>
  <c r="I157" i="17" s="1"/>
  <c r="AL153" i="11"/>
  <c r="I149" i="17" s="1"/>
  <c r="AH161" i="11"/>
  <c r="H157" i="17" s="1"/>
  <c r="AL156" i="11"/>
  <c r="I152" i="17" s="1"/>
  <c r="AH160" i="11"/>
  <c r="H156" i="17" s="1"/>
  <c r="AH152" i="11"/>
  <c r="H148" i="17" s="1"/>
  <c r="AH151" i="11"/>
  <c r="H147" i="17" s="1"/>
  <c r="AH158" i="11"/>
  <c r="H154" i="17" s="1"/>
  <c r="AH150" i="11"/>
  <c r="AH155" i="11"/>
  <c r="H151" i="17" s="1"/>
  <c r="AL158" i="11"/>
  <c r="I154" i="17" s="1"/>
  <c r="AL150" i="11"/>
  <c r="AH154" i="11"/>
  <c r="H150" i="17" s="1"/>
  <c r="AL159" i="11"/>
  <c r="I155" i="17" s="1"/>
  <c r="AL151" i="11"/>
  <c r="I147" i="17" s="1"/>
  <c r="Y93" i="11"/>
  <c r="Y78" i="11"/>
  <c r="X98" i="11"/>
  <c r="X99" i="11"/>
  <c r="Z99" i="11"/>
  <c r="X95" i="11"/>
  <c r="Z98" i="11"/>
  <c r="X94" i="11"/>
  <c r="Z94" i="11"/>
  <c r="X90" i="11"/>
  <c r="Z95" i="11"/>
  <c r="X91" i="11"/>
  <c r="Z91" i="11"/>
  <c r="X101" i="11"/>
  <c r="Z101" i="11"/>
  <c r="Z90" i="11"/>
  <c r="X100" i="11"/>
  <c r="Z100" i="11"/>
  <c r="X96" i="11"/>
  <c r="Z96" i="11"/>
  <c r="X92" i="11"/>
  <c r="W64" i="11"/>
  <c r="V88" i="11"/>
  <c r="X97" i="11"/>
  <c r="V74" i="11"/>
  <c r="Z92" i="11"/>
  <c r="X93" i="11"/>
  <c r="Z97" i="11"/>
  <c r="Z93" i="11"/>
  <c r="V92" i="11"/>
  <c r="U99" i="11"/>
  <c r="W99" i="11"/>
  <c r="U95" i="11"/>
  <c r="W95" i="11"/>
  <c r="U91" i="11"/>
  <c r="W91" i="11"/>
  <c r="U101" i="11"/>
  <c r="W101" i="11"/>
  <c r="U97" i="11"/>
  <c r="W97" i="11"/>
  <c r="U93" i="11"/>
  <c r="W93" i="11"/>
  <c r="U98" i="11"/>
  <c r="W98" i="11"/>
  <c r="U94" i="11"/>
  <c r="W94" i="11"/>
  <c r="U90" i="11"/>
  <c r="W90" i="11"/>
  <c r="U100" i="11"/>
  <c r="W100" i="11"/>
  <c r="U96" i="11"/>
  <c r="W96" i="11"/>
  <c r="U92" i="11"/>
  <c r="W92" i="11"/>
  <c r="Y80" i="11"/>
  <c r="V75" i="11"/>
  <c r="W41" i="11"/>
  <c r="W42" i="11"/>
  <c r="W87" i="11"/>
  <c r="W83" i="11"/>
  <c r="V85" i="11"/>
  <c r="W88" i="11"/>
  <c r="W84" i="11"/>
  <c r="Z72" i="11"/>
  <c r="I135" i="17"/>
  <c r="H143" i="17"/>
  <c r="H138" i="17"/>
  <c r="I141" i="17"/>
  <c r="I139" i="17"/>
  <c r="H142" i="17"/>
  <c r="I144" i="17"/>
  <c r="I136" i="17"/>
  <c r="H137" i="17"/>
  <c r="I142" i="17"/>
  <c r="U87" i="11"/>
  <c r="V83" i="11"/>
  <c r="U79" i="11"/>
  <c r="U75" i="11"/>
  <c r="U85" i="11"/>
  <c r="V42" i="11"/>
  <c r="U84" i="11"/>
  <c r="U80" i="11"/>
  <c r="U76" i="11"/>
  <c r="V87" i="11"/>
  <c r="U83" i="11"/>
  <c r="W79" i="11"/>
  <c r="V79" i="11"/>
  <c r="W75" i="11"/>
  <c r="U41" i="11"/>
  <c r="W85" i="11"/>
  <c r="W77" i="11"/>
  <c r="U77" i="11"/>
  <c r="U42" i="11"/>
  <c r="U88" i="11"/>
  <c r="V84" i="11"/>
  <c r="W80" i="11"/>
  <c r="V80" i="11"/>
  <c r="W76" i="11"/>
  <c r="Y87" i="11"/>
  <c r="X83" i="11"/>
  <c r="Z79" i="11"/>
  <c r="Z75" i="11"/>
  <c r="Y41" i="11"/>
  <c r="X41" i="11"/>
  <c r="Z85" i="11"/>
  <c r="Z77" i="11"/>
  <c r="X77" i="11"/>
  <c r="X42" i="11"/>
  <c r="W86" i="11"/>
  <c r="W82" i="11"/>
  <c r="W81" i="11"/>
  <c r="V40" i="11"/>
  <c r="Y88" i="11"/>
  <c r="X88" i="11"/>
  <c r="Y84" i="11"/>
  <c r="Z80" i="11"/>
  <c r="Z76" i="11"/>
  <c r="X7" i="11"/>
  <c r="Z87" i="11"/>
  <c r="Z83" i="11"/>
  <c r="Y75" i="11"/>
  <c r="Z41" i="11"/>
  <c r="Y85" i="11"/>
  <c r="Z42" i="11"/>
  <c r="Z88" i="11"/>
  <c r="Z84" i="11"/>
  <c r="Y76" i="11"/>
  <c r="X84" i="11"/>
  <c r="X80" i="11"/>
  <c r="X76" i="11"/>
  <c r="V86" i="11"/>
  <c r="V82" i="11"/>
  <c r="U82" i="11"/>
  <c r="U78" i="11"/>
  <c r="Y86" i="11"/>
  <c r="X82" i="11"/>
  <c r="X78" i="11"/>
  <c r="X89" i="11"/>
  <c r="Y81" i="11"/>
  <c r="X40" i="11"/>
  <c r="X86" i="11"/>
  <c r="Z78" i="11"/>
  <c r="Z89" i="11"/>
  <c r="U89" i="11"/>
  <c r="V81" i="11"/>
  <c r="X81" i="11"/>
  <c r="Z40" i="11"/>
  <c r="U40" i="11"/>
  <c r="V76" i="11"/>
  <c r="BR204" i="11"/>
  <c r="BR215" i="11"/>
  <c r="BR213" i="11"/>
  <c r="BR211" i="11"/>
  <c r="BR209" i="11"/>
  <c r="BR207" i="11"/>
  <c r="BR205" i="11"/>
  <c r="BR214" i="11"/>
  <c r="BR212" i="11"/>
  <c r="BR210" i="11"/>
  <c r="BR208" i="11"/>
  <c r="BR206" i="11"/>
  <c r="CJ204" i="11"/>
  <c r="CJ215" i="11"/>
  <c r="CJ213" i="11"/>
  <c r="CJ211" i="11"/>
  <c r="CJ209" i="11"/>
  <c r="CJ207" i="11"/>
  <c r="CJ212" i="11"/>
  <c r="CJ208" i="11"/>
  <c r="CJ205" i="11"/>
  <c r="CJ214" i="11"/>
  <c r="CJ210" i="11"/>
  <c r="CJ206" i="11"/>
  <c r="X87" i="11"/>
  <c r="Y83" i="11"/>
  <c r="X79" i="11"/>
  <c r="X75" i="11"/>
  <c r="X85" i="11"/>
  <c r="Y42" i="11"/>
  <c r="Z86" i="11"/>
  <c r="U86" i="11"/>
  <c r="Z82" i="11"/>
  <c r="Y82" i="11"/>
  <c r="W78" i="11"/>
  <c r="V78" i="11"/>
  <c r="W89" i="11"/>
  <c r="V89" i="11"/>
  <c r="Z81" i="11"/>
  <c r="U81" i="11"/>
  <c r="W40" i="11"/>
  <c r="Y40" i="11"/>
  <c r="W72" i="11"/>
  <c r="U11" i="11"/>
  <c r="X43" i="11"/>
  <c r="A6" i="2"/>
  <c r="A7" i="2" s="1"/>
  <c r="A8" i="2" s="1"/>
  <c r="A9" i="2" s="1"/>
  <c r="A10" i="2" s="1"/>
  <c r="A11"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W74" i="11"/>
  <c r="U74" i="11"/>
  <c r="X73" i="11"/>
  <c r="Z74" i="11"/>
  <c r="X74" i="11"/>
  <c r="V73" i="11"/>
  <c r="U73" i="11"/>
  <c r="Z73" i="11"/>
  <c r="U55" i="11"/>
  <c r="W71" i="11"/>
  <c r="W67" i="11"/>
  <c r="Y73" i="11"/>
  <c r="W73" i="11"/>
  <c r="X59" i="11"/>
  <c r="Y55" i="11"/>
  <c r="Z55" i="11"/>
  <c r="W60" i="11"/>
  <c r="Z59" i="11"/>
  <c r="Z68" i="11"/>
  <c r="Y68" i="11"/>
  <c r="Y64" i="11"/>
  <c r="X64" i="11"/>
  <c r="Y72" i="11"/>
  <c r="V55" i="11"/>
  <c r="W68" i="11"/>
  <c r="V68" i="11"/>
  <c r="V64" i="11"/>
  <c r="U64" i="11"/>
  <c r="W56" i="11"/>
  <c r="W62" i="11"/>
  <c r="Z57" i="11"/>
  <c r="V60" i="11"/>
  <c r="Z58" i="11"/>
  <c r="X61" i="11"/>
  <c r="U59" i="11"/>
  <c r="X56" i="11"/>
  <c r="U34" i="11"/>
  <c r="Z71" i="11"/>
  <c r="Z67" i="11"/>
  <c r="Y63" i="11"/>
  <c r="Z70" i="11"/>
  <c r="Y70" i="11"/>
  <c r="V62" i="11"/>
  <c r="U62" i="11"/>
  <c r="Y58" i="11"/>
  <c r="X65" i="11"/>
  <c r="Y65" i="11"/>
  <c r="X57" i="11"/>
  <c r="U56" i="11"/>
  <c r="V34" i="11"/>
  <c r="W34" i="11"/>
  <c r="W70" i="11"/>
  <c r="V70" i="11"/>
  <c r="Z62" i="11"/>
  <c r="Y62" i="11"/>
  <c r="Z54" i="11"/>
  <c r="W69" i="11"/>
  <c r="U65" i="11"/>
  <c r="V65" i="11"/>
  <c r="Y57" i="11"/>
  <c r="U57" i="11"/>
  <c r="X72" i="11"/>
  <c r="U72" i="11"/>
  <c r="V72" i="11"/>
  <c r="X71" i="11"/>
  <c r="X67" i="11"/>
  <c r="W63" i="11"/>
  <c r="Z66" i="11"/>
  <c r="V58" i="11"/>
  <c r="Y54" i="11"/>
  <c r="X69" i="11"/>
  <c r="V61" i="11"/>
  <c r="Z60" i="11"/>
  <c r="Z56" i="11"/>
  <c r="W66" i="11"/>
  <c r="X54" i="11"/>
  <c r="U69" i="11"/>
  <c r="Y71" i="11"/>
  <c r="Y67" i="11"/>
  <c r="X63" i="11"/>
  <c r="W59" i="11"/>
  <c r="Y59" i="11"/>
  <c r="W55" i="11"/>
  <c r="X70" i="11"/>
  <c r="X66" i="11"/>
  <c r="Y66" i="11"/>
  <c r="W58" i="11"/>
  <c r="X58" i="11"/>
  <c r="U54" i="11"/>
  <c r="W54" i="11"/>
  <c r="Z69" i="11"/>
  <c r="Y69" i="11"/>
  <c r="Z65" i="11"/>
  <c r="Z61" i="11"/>
  <c r="U61" i="11"/>
  <c r="V57" i="11"/>
  <c r="X68" i="11"/>
  <c r="X60" i="11"/>
  <c r="Y56" i="11"/>
  <c r="U71" i="11"/>
  <c r="U67" i="11"/>
  <c r="V71" i="11"/>
  <c r="V67" i="11"/>
  <c r="Z63" i="11"/>
  <c r="U63" i="11"/>
  <c r="V59" i="11"/>
  <c r="U70" i="11"/>
  <c r="U66" i="11"/>
  <c r="V66" i="11"/>
  <c r="X62" i="11"/>
  <c r="U58" i="11"/>
  <c r="V54" i="11"/>
  <c r="V69" i="11"/>
  <c r="W65" i="11"/>
  <c r="W61" i="11"/>
  <c r="Y61" i="11"/>
  <c r="W57" i="11"/>
  <c r="U68" i="11"/>
  <c r="Y60" i="11"/>
  <c r="U60" i="11"/>
  <c r="V56" i="11"/>
  <c r="I74" i="17"/>
  <c r="H72" i="17"/>
  <c r="Y45" i="11"/>
  <c r="Y11" i="11"/>
  <c r="Z45" i="11"/>
  <c r="X11" i="11"/>
  <c r="Z11" i="11"/>
  <c r="X45" i="11"/>
  <c r="U6" i="11"/>
  <c r="H67" i="17"/>
  <c r="H70" i="17"/>
  <c r="W44" i="11"/>
  <c r="W8" i="11"/>
  <c r="Y30" i="11"/>
  <c r="Y12" i="11"/>
  <c r="V38" i="11"/>
  <c r="V37" i="11"/>
  <c r="W46" i="11"/>
  <c r="W7" i="11"/>
  <c r="U46" i="11"/>
  <c r="W15" i="11"/>
  <c r="Z39" i="11"/>
  <c r="Y22" i="11"/>
  <c r="Z33" i="11"/>
  <c r="W28" i="11"/>
  <c r="V12" i="11"/>
  <c r="Y16" i="11"/>
  <c r="U43" i="11"/>
  <c r="X19" i="11"/>
  <c r="X37" i="11"/>
  <c r="Y37" i="11"/>
  <c r="Y19" i="11"/>
  <c r="Z35" i="11"/>
  <c r="Z28" i="11"/>
  <c r="Z9" i="11"/>
  <c r="Z31" i="11"/>
  <c r="W22" i="11"/>
  <c r="X10" i="11"/>
  <c r="W33" i="11"/>
  <c r="X29" i="11"/>
  <c r="X25" i="11"/>
  <c r="X21" i="11"/>
  <c r="V20" i="11"/>
  <c r="Z24" i="11"/>
  <c r="Z13" i="11"/>
  <c r="Z38" i="11"/>
  <c r="W49" i="11"/>
  <c r="Z43" i="11"/>
  <c r="W30" i="11"/>
  <c r="Z23" i="11"/>
  <c r="X18" i="11"/>
  <c r="Z32" i="11"/>
  <c r="Y7" i="11"/>
  <c r="Z37" i="11"/>
  <c r="Z27" i="11"/>
  <c r="W50" i="11"/>
  <c r="Z47" i="11"/>
  <c r="W26" i="11"/>
  <c r="X14" i="11"/>
  <c r="U16" i="11"/>
  <c r="Z17" i="11"/>
  <c r="Y15" i="11"/>
  <c r="W32" i="11"/>
  <c r="W24" i="11"/>
  <c r="V44" i="11"/>
  <c r="V8" i="11"/>
  <c r="U44" i="11"/>
  <c r="X30" i="11"/>
  <c r="Z36" i="11"/>
  <c r="X6" i="11"/>
  <c r="Y43" i="11"/>
  <c r="X34" i="11"/>
  <c r="Z34" i="11"/>
  <c r="Y34" i="11"/>
  <c r="W37" i="11"/>
  <c r="X38" i="11"/>
  <c r="U33" i="11"/>
  <c r="W19" i="11"/>
  <c r="U38" i="11"/>
  <c r="W20" i="11"/>
  <c r="Y8" i="11"/>
  <c r="W38" i="11"/>
  <c r="Y38" i="11"/>
  <c r="Z20" i="11"/>
  <c r="X27" i="11"/>
  <c r="W11" i="11"/>
  <c r="X33" i="11"/>
  <c r="U20" i="11"/>
  <c r="W14" i="11"/>
  <c r="V27" i="11"/>
  <c r="V23" i="11"/>
  <c r="X20" i="11"/>
  <c r="Y18" i="11"/>
  <c r="V14" i="11"/>
  <c r="W9" i="11"/>
  <c r="U7" i="11"/>
  <c r="Y31" i="11"/>
  <c r="W27" i="11"/>
  <c r="W29" i="11"/>
  <c r="W25" i="11"/>
  <c r="W21" i="11"/>
  <c r="X16" i="11"/>
  <c r="U8" i="11"/>
  <c r="X8" i="11"/>
  <c r="X28" i="11"/>
  <c r="Y9" i="11"/>
  <c r="U24" i="11"/>
  <c r="U9" i="11"/>
  <c r="V6" i="11"/>
  <c r="X52" i="11"/>
  <c r="W53" i="11"/>
  <c r="X23" i="11"/>
  <c r="Z18" i="11"/>
  <c r="Z16" i="11"/>
  <c r="X36" i="11"/>
  <c r="Y32" i="11"/>
  <c r="Y52" i="11"/>
  <c r="Y35" i="11"/>
  <c r="X35" i="11"/>
  <c r="Z7" i="11"/>
  <c r="Z52" i="11"/>
  <c r="V46" i="11"/>
  <c r="W12" i="11"/>
  <c r="U13" i="11"/>
  <c r="U10" i="11"/>
  <c r="U39" i="11"/>
  <c r="W13" i="11"/>
  <c r="V15" i="11"/>
  <c r="V13" i="11"/>
  <c r="W39" i="11"/>
  <c r="U15" i="11"/>
  <c r="V26" i="11"/>
  <c r="Y47" i="11"/>
  <c r="X47" i="11"/>
  <c r="V45" i="11"/>
  <c r="U18" i="11"/>
  <c r="U22" i="11"/>
  <c r="Z10" i="11"/>
  <c r="V18" i="11"/>
  <c r="X15" i="11"/>
  <c r="V30" i="11"/>
  <c r="W23" i="11"/>
  <c r="Y44" i="11"/>
  <c r="W35" i="11"/>
  <c r="V35" i="11"/>
  <c r="V7" i="11"/>
  <c r="Z46" i="11"/>
  <c r="Z8" i="11"/>
  <c r="Y24" i="11"/>
  <c r="X24" i="11"/>
  <c r="Z26" i="11"/>
  <c r="X17" i="11"/>
  <c r="U27" i="11"/>
  <c r="W51" i="11"/>
  <c r="U23" i="11"/>
  <c r="U52" i="11"/>
  <c r="X53" i="11"/>
  <c r="Y39" i="11"/>
  <c r="V31" i="11"/>
  <c r="V28" i="11"/>
  <c r="Y17" i="11"/>
  <c r="Z51" i="11"/>
  <c r="Z50" i="11"/>
  <c r="W43" i="11"/>
  <c r="V47" i="11"/>
  <c r="V43" i="11"/>
  <c r="V50" i="11"/>
  <c r="U47" i="11"/>
  <c r="W45" i="11"/>
  <c r="X46" i="11"/>
  <c r="W36" i="11"/>
  <c r="W16" i="11"/>
  <c r="V16" i="11"/>
  <c r="U26" i="11"/>
  <c r="X22" i="11"/>
  <c r="W18" i="11"/>
  <c r="W10" i="11"/>
  <c r="X39" i="11"/>
  <c r="V33" i="11"/>
  <c r="V29" i="11"/>
  <c r="V25" i="11"/>
  <c r="V21" i="11"/>
  <c r="W17" i="11"/>
  <c r="Y10" i="11"/>
  <c r="Y23" i="11"/>
  <c r="Z29" i="11"/>
  <c r="Z25" i="11"/>
  <c r="Z21" i="11"/>
  <c r="Z15" i="11"/>
  <c r="U12" i="11"/>
  <c r="Z44" i="11"/>
  <c r="U36" i="11"/>
  <c r="X12" i="11"/>
  <c r="V19" i="11"/>
  <c r="U45" i="11"/>
  <c r="V9" i="11"/>
  <c r="V32" i="11"/>
  <c r="V24" i="11"/>
  <c r="Y13" i="11"/>
  <c r="U32" i="11"/>
  <c r="X13" i="11"/>
  <c r="U17" i="11"/>
  <c r="Z6" i="11"/>
  <c r="Y51" i="11"/>
  <c r="X51" i="11"/>
  <c r="U31" i="11"/>
  <c r="U37" i="11"/>
  <c r="V52" i="11"/>
  <c r="Y53" i="11"/>
  <c r="U53" i="11"/>
  <c r="Z49" i="11"/>
  <c r="U50" i="11"/>
  <c r="X50" i="11"/>
  <c r="Y50" i="11"/>
  <c r="Y46" i="11"/>
  <c r="U14" i="11"/>
  <c r="X31" i="11"/>
  <c r="Y26" i="11"/>
  <c r="U30" i="11"/>
  <c r="X26" i="11"/>
  <c r="Y20" i="11"/>
  <c r="Z14" i="11"/>
  <c r="V39" i="11"/>
  <c r="Y33" i="11"/>
  <c r="Y29" i="11"/>
  <c r="Y25" i="11"/>
  <c r="Y21" i="11"/>
  <c r="U19" i="11"/>
  <c r="Y14" i="11"/>
  <c r="V10" i="11"/>
  <c r="Y27" i="11"/>
  <c r="V22" i="11"/>
  <c r="W31" i="11"/>
  <c r="U29" i="11"/>
  <c r="U25" i="11"/>
  <c r="U21" i="11"/>
  <c r="V11" i="11"/>
  <c r="X44" i="11"/>
  <c r="V36" i="11"/>
  <c r="Y36" i="11"/>
  <c r="U35" i="11"/>
  <c r="Z12" i="11"/>
  <c r="Z19" i="11"/>
  <c r="Y28" i="11"/>
  <c r="V17" i="11"/>
  <c r="X32" i="11"/>
  <c r="Z30" i="11"/>
  <c r="Z22" i="11"/>
  <c r="U28" i="11"/>
  <c r="X9" i="11"/>
  <c r="W6" i="11"/>
  <c r="Y6" i="11"/>
  <c r="V51" i="11"/>
  <c r="U51" i="11"/>
  <c r="W52" i="11"/>
  <c r="V53" i="11"/>
  <c r="Z53" i="11"/>
  <c r="S49" i="11"/>
  <c r="Y49" i="11" s="1"/>
  <c r="R49" i="11"/>
  <c r="X49" i="11" s="1"/>
  <c r="N49" i="11"/>
  <c r="U49" i="11" s="1"/>
  <c r="O49" i="11"/>
  <c r="V49" i="11" s="1"/>
  <c r="Q48" i="11"/>
  <c r="AC2" i="11" s="1"/>
  <c r="S48" i="11"/>
  <c r="R48" i="11"/>
  <c r="CK203" i="11"/>
  <c r="BS203" i="11"/>
  <c r="O48" i="11"/>
  <c r="N48" i="11"/>
  <c r="C59" i="10"/>
  <c r="C60" i="10" s="1"/>
  <c r="C16" i="10"/>
  <c r="A58" i="10"/>
  <c r="A15" i="10"/>
  <c r="AC1" i="11" l="1"/>
  <c r="AC128" i="11"/>
  <c r="AC127" i="11"/>
  <c r="AC126" i="11"/>
  <c r="AB1" i="11"/>
  <c r="AB128" i="11"/>
  <c r="AB126" i="11"/>
  <c r="AB127" i="11"/>
  <c r="Q203" i="11"/>
  <c r="R204" i="11" s="1"/>
  <c r="R214" i="11"/>
  <c r="I183" i="17"/>
  <c r="H188" i="17"/>
  <c r="I186" i="17"/>
  <c r="I190" i="17"/>
  <c r="H192" i="17"/>
  <c r="H184" i="17"/>
  <c r="H191" i="17"/>
  <c r="H183" i="17"/>
  <c r="I187" i="17"/>
  <c r="I189" i="17"/>
  <c r="I193" i="17"/>
  <c r="H190" i="17"/>
  <c r="H193" i="17"/>
  <c r="I184" i="17"/>
  <c r="H187" i="17"/>
  <c r="I191" i="17"/>
  <c r="I192" i="17"/>
  <c r="I185" i="17"/>
  <c r="I188" i="17"/>
  <c r="H189" i="17"/>
  <c r="H185" i="17"/>
  <c r="H186" i="17"/>
  <c r="AL209" i="11"/>
  <c r="AM209" i="11" s="1"/>
  <c r="AH209" i="11"/>
  <c r="AI209" i="11" s="1"/>
  <c r="R210" i="11"/>
  <c r="H123" i="17"/>
  <c r="I123" i="17"/>
  <c r="R213" i="11"/>
  <c r="N214" i="11"/>
  <c r="N213" i="11"/>
  <c r="AL211" i="11"/>
  <c r="AL212" i="11"/>
  <c r="AH212" i="11"/>
  <c r="AL213" i="11"/>
  <c r="AL214" i="11"/>
  <c r="AH214" i="11"/>
  <c r="AH210" i="11"/>
  <c r="AH211" i="11"/>
  <c r="AL210" i="11"/>
  <c r="AH213" i="11"/>
  <c r="Q202" i="11"/>
  <c r="R202" i="11" s="1"/>
  <c r="N202" i="11"/>
  <c r="R212" i="11"/>
  <c r="N212" i="11"/>
  <c r="N204" i="11"/>
  <c r="R205" i="11"/>
  <c r="N200" i="11"/>
  <c r="I175" i="17"/>
  <c r="H173" i="17"/>
  <c r="H175" i="17"/>
  <c r="H178" i="17"/>
  <c r="I174" i="17"/>
  <c r="I179" i="17"/>
  <c r="H174" i="17"/>
  <c r="H179" i="17"/>
  <c r="I170" i="17"/>
  <c r="H180" i="17"/>
  <c r="H171" i="17"/>
  <c r="H170" i="17"/>
  <c r="I180" i="17"/>
  <c r="I172" i="17"/>
  <c r="H176" i="17"/>
  <c r="I173" i="17"/>
  <c r="H181" i="17"/>
  <c r="H172" i="17"/>
  <c r="H177" i="17"/>
  <c r="N210" i="11"/>
  <c r="I171" i="17"/>
  <c r="I176" i="17"/>
  <c r="I177" i="17"/>
  <c r="I178" i="17"/>
  <c r="I181" i="17"/>
  <c r="R200" i="11"/>
  <c r="R211" i="11"/>
  <c r="I158" i="17"/>
  <c r="H158" i="17"/>
  <c r="R201" i="11"/>
  <c r="N203" i="11"/>
  <c r="N205" i="11"/>
  <c r="N206" i="11"/>
  <c r="R206" i="11"/>
  <c r="R207" i="11"/>
  <c r="N211" i="11"/>
  <c r="N201" i="11"/>
  <c r="H159" i="17"/>
  <c r="I161" i="17"/>
  <c r="H169" i="17"/>
  <c r="H166" i="17"/>
  <c r="I166" i="17"/>
  <c r="I163" i="17"/>
  <c r="H164" i="17"/>
  <c r="I169" i="17"/>
  <c r="H161" i="17"/>
  <c r="I165" i="17"/>
  <c r="H160" i="17"/>
  <c r="H167" i="17"/>
  <c r="I162" i="17"/>
  <c r="H165" i="17"/>
  <c r="I164" i="17"/>
  <c r="I159" i="17"/>
  <c r="H162" i="17"/>
  <c r="I168" i="17"/>
  <c r="H163" i="17"/>
  <c r="I167" i="17"/>
  <c r="I160" i="17"/>
  <c r="H168" i="17"/>
  <c r="I146" i="17"/>
  <c r="H146" i="17"/>
  <c r="I134" i="17"/>
  <c r="H134" i="17"/>
  <c r="H110" i="17"/>
  <c r="I122" i="17"/>
  <c r="I110" i="17"/>
  <c r="I98" i="17"/>
  <c r="I86" i="17"/>
  <c r="H122" i="17"/>
  <c r="H98" i="17"/>
  <c r="BS214" i="11"/>
  <c r="BS212" i="11"/>
  <c r="BS210" i="11"/>
  <c r="BS208" i="11"/>
  <c r="BS206" i="11"/>
  <c r="BS215" i="11"/>
  <c r="BS213" i="11"/>
  <c r="BS211" i="11"/>
  <c r="BS209" i="11"/>
  <c r="BS207" i="11"/>
  <c r="BS205" i="11"/>
  <c r="BS204" i="11"/>
  <c r="CJ216" i="11"/>
  <c r="CJ217" i="11"/>
  <c r="BR216" i="11"/>
  <c r="BR217" i="11"/>
  <c r="CK214" i="11"/>
  <c r="CK212" i="11"/>
  <c r="CK210" i="11"/>
  <c r="CK208" i="11"/>
  <c r="CK206" i="11"/>
  <c r="CK204" i="11"/>
  <c r="CK215" i="11"/>
  <c r="CK211" i="11"/>
  <c r="CK207" i="11"/>
  <c r="CK205" i="11"/>
  <c r="CK213" i="11"/>
  <c r="CK209" i="11"/>
  <c r="D16" i="10"/>
  <c r="E16" i="10" s="1"/>
  <c r="E8" i="18" s="1"/>
  <c r="E6" i="18" s="1"/>
  <c r="C8" i="18"/>
  <c r="C6" i="18" s="1"/>
  <c r="H86" i="17"/>
  <c r="H71" i="17"/>
  <c r="I73" i="17"/>
  <c r="H68" i="17"/>
  <c r="I67" i="17"/>
  <c r="I70" i="17"/>
  <c r="I72" i="17"/>
  <c r="I71" i="17"/>
  <c r="H69" i="17"/>
  <c r="I68" i="17"/>
  <c r="I69" i="17"/>
  <c r="H73" i="17"/>
  <c r="I120" i="17"/>
  <c r="I114" i="17"/>
  <c r="I112" i="17"/>
  <c r="I116" i="17"/>
  <c r="I111" i="17"/>
  <c r="I119" i="17"/>
  <c r="I118" i="17"/>
  <c r="I117" i="17"/>
  <c r="I113" i="17"/>
  <c r="I121" i="17"/>
  <c r="I115" i="17"/>
  <c r="I100" i="17"/>
  <c r="I105" i="17"/>
  <c r="I104" i="17"/>
  <c r="I109" i="17"/>
  <c r="I106" i="17"/>
  <c r="I108" i="17"/>
  <c r="I107" i="17"/>
  <c r="I99" i="17"/>
  <c r="I102" i="17"/>
  <c r="I103" i="17"/>
  <c r="I101" i="17"/>
  <c r="I87" i="17"/>
  <c r="I90" i="17"/>
  <c r="I93" i="17"/>
  <c r="I91" i="17"/>
  <c r="I94" i="17"/>
  <c r="I88" i="17"/>
  <c r="I96" i="17"/>
  <c r="I89" i="17"/>
  <c r="I97" i="17"/>
  <c r="I95" i="17"/>
  <c r="I92" i="17"/>
  <c r="I83" i="17"/>
  <c r="I77" i="17"/>
  <c r="I85" i="17"/>
  <c r="I80" i="17"/>
  <c r="I81" i="17"/>
  <c r="I76" i="17"/>
  <c r="I75" i="17"/>
  <c r="I78" i="17"/>
  <c r="I84" i="17"/>
  <c r="I79" i="17"/>
  <c r="I82" i="17"/>
  <c r="H114" i="17"/>
  <c r="H116" i="17"/>
  <c r="H111" i="17"/>
  <c r="H119" i="17"/>
  <c r="H118" i="17"/>
  <c r="H112" i="17"/>
  <c r="H120" i="17"/>
  <c r="H121" i="17"/>
  <c r="H113" i="17"/>
  <c r="H115" i="17"/>
  <c r="H117" i="17"/>
  <c r="H109" i="17"/>
  <c r="H105" i="17"/>
  <c r="H106" i="17"/>
  <c r="H108" i="17"/>
  <c r="H104" i="17"/>
  <c r="H102" i="17"/>
  <c r="H100" i="17"/>
  <c r="H107" i="17"/>
  <c r="H103" i="17"/>
  <c r="H101" i="17"/>
  <c r="H96" i="17"/>
  <c r="H97" i="17"/>
  <c r="H95" i="17"/>
  <c r="H99" i="17"/>
  <c r="H87" i="17"/>
  <c r="H91" i="17"/>
  <c r="H88" i="17"/>
  <c r="H92" i="17"/>
  <c r="H94" i="17"/>
  <c r="H89" i="17"/>
  <c r="H90" i="17"/>
  <c r="H93" i="17"/>
  <c r="V89" i="14"/>
  <c r="H76" i="17"/>
  <c r="V85" i="14"/>
  <c r="H75" i="17"/>
  <c r="V84" i="14"/>
  <c r="V87" i="14"/>
  <c r="X87" i="14" s="1"/>
  <c r="V90" i="14"/>
  <c r="V86" i="14"/>
  <c r="X86" i="14" s="1"/>
  <c r="V88" i="14"/>
  <c r="H74" i="17"/>
  <c r="V83" i="14"/>
  <c r="H78" i="17"/>
  <c r="H81" i="17"/>
  <c r="H77" i="17"/>
  <c r="H80" i="17"/>
  <c r="H79" i="17"/>
  <c r="H82" i="17"/>
  <c r="H83" i="17"/>
  <c r="H84" i="17"/>
  <c r="H85" i="17"/>
  <c r="U48" i="11"/>
  <c r="Y48" i="11"/>
  <c r="X48" i="11"/>
  <c r="V48" i="11"/>
  <c r="Z48" i="11"/>
  <c r="W48" i="11"/>
  <c r="C17" i="10"/>
  <c r="D59" i="10"/>
  <c r="B49" i="11"/>
  <c r="B64" i="11"/>
  <c r="B51" i="11"/>
  <c r="B58" i="11"/>
  <c r="B63" i="11"/>
  <c r="B66" i="11"/>
  <c r="B78" i="11"/>
  <c r="B76" i="11"/>
  <c r="B79" i="11"/>
  <c r="B89" i="11"/>
  <c r="B88" i="11"/>
  <c r="B94" i="11"/>
  <c r="B101" i="11"/>
  <c r="CL203" i="11"/>
  <c r="B53" i="11"/>
  <c r="B52" i="11"/>
  <c r="B65" i="11"/>
  <c r="B55" i="11"/>
  <c r="B62" i="11"/>
  <c r="B67" i="11"/>
  <c r="B70" i="11"/>
  <c r="B81" i="11"/>
  <c r="B80" i="11"/>
  <c r="B83" i="11"/>
  <c r="B92" i="11"/>
  <c r="B91" i="11"/>
  <c r="B98" i="11"/>
  <c r="B100" i="11"/>
  <c r="B56" i="11"/>
  <c r="B57" i="11"/>
  <c r="B68" i="11"/>
  <c r="B59" i="11"/>
  <c r="B50" i="11"/>
  <c r="B61" i="11"/>
  <c r="B71" i="11"/>
  <c r="B74" i="11"/>
  <c r="B82" i="11"/>
  <c r="B84" i="11"/>
  <c r="B87" i="11"/>
  <c r="B93" i="11"/>
  <c r="B95" i="11"/>
  <c r="B99" i="11"/>
  <c r="BT203" i="11"/>
  <c r="B60" i="11"/>
  <c r="B69" i="11"/>
  <c r="B48" i="11"/>
  <c r="B54" i="11"/>
  <c r="B72" i="11"/>
  <c r="B85" i="11"/>
  <c r="B77" i="11"/>
  <c r="B73" i="11"/>
  <c r="B75" i="11"/>
  <c r="B86" i="11"/>
  <c r="B96" i="11"/>
  <c r="B90" i="11"/>
  <c r="B97" i="11"/>
  <c r="AI214" i="11" l="1"/>
  <c r="AM214" i="11"/>
  <c r="AM213" i="11"/>
  <c r="AI213" i="11"/>
  <c r="R203" i="11"/>
  <c r="AM210" i="11"/>
  <c r="E25" i="18"/>
  <c r="E22" i="18"/>
  <c r="C25" i="18"/>
  <c r="C22" i="18"/>
  <c r="AI210" i="11"/>
  <c r="AM211" i="11"/>
  <c r="AI211" i="11"/>
  <c r="AM212" i="11"/>
  <c r="AI212" i="11"/>
  <c r="CL215" i="11"/>
  <c r="CL213" i="11"/>
  <c r="CL211" i="11"/>
  <c r="CL209" i="11"/>
  <c r="CL207" i="11"/>
  <c r="CL205" i="11"/>
  <c r="CL204" i="11"/>
  <c r="CL212" i="11"/>
  <c r="CL208" i="11"/>
  <c r="CL214" i="11"/>
  <c r="CL210" i="11"/>
  <c r="CL206" i="11"/>
  <c r="BS216" i="11"/>
  <c r="BS218" i="11" s="1"/>
  <c r="BS217" i="11"/>
  <c r="CK216" i="11"/>
  <c r="CK218" i="11" s="1"/>
  <c r="CK217" i="11"/>
  <c r="BT215" i="11"/>
  <c r="BT213" i="11"/>
  <c r="BT211" i="11"/>
  <c r="BT209" i="11"/>
  <c r="BT207" i="11"/>
  <c r="BT205" i="11"/>
  <c r="BT204" i="11"/>
  <c r="BT214" i="11"/>
  <c r="BT212" i="11"/>
  <c r="BT210" i="11"/>
  <c r="BT208" i="11"/>
  <c r="BT206" i="11"/>
  <c r="C10" i="18"/>
  <c r="C13" i="18"/>
  <c r="E10" i="18"/>
  <c r="E13" i="18"/>
  <c r="D17" i="10"/>
  <c r="D8" i="18"/>
  <c r="D6" i="18" s="1"/>
  <c r="B133" i="11"/>
  <c r="B137" i="11"/>
  <c r="B132" i="11"/>
  <c r="B134" i="11"/>
  <c r="B136" i="11"/>
  <c r="B131" i="11"/>
  <c r="B135" i="11"/>
  <c r="B114" i="11"/>
  <c r="B118" i="11"/>
  <c r="B122" i="11"/>
  <c r="B125" i="11"/>
  <c r="B115" i="11"/>
  <c r="B119" i="11"/>
  <c r="B123" i="11"/>
  <c r="B121" i="11"/>
  <c r="B116" i="11"/>
  <c r="B120" i="11"/>
  <c r="B124" i="11"/>
  <c r="B117" i="11"/>
  <c r="B105" i="11"/>
  <c r="B109" i="11"/>
  <c r="B113" i="11"/>
  <c r="B102" i="11"/>
  <c r="B106" i="11"/>
  <c r="B110" i="11"/>
  <c r="B103" i="11"/>
  <c r="B107" i="11"/>
  <c r="B111" i="11"/>
  <c r="B104" i="11"/>
  <c r="B108" i="11"/>
  <c r="B112" i="11"/>
  <c r="D60" i="10"/>
  <c r="E59" i="10"/>
  <c r="F16" i="10"/>
  <c r="F8" i="18" s="1"/>
  <c r="F6" i="18" s="1"/>
  <c r="E17" i="10"/>
  <c r="BU203" i="11"/>
  <c r="CM203" i="11"/>
  <c r="AH42" i="2"/>
  <c r="AH203" i="2" s="1"/>
  <c r="AI42" i="2"/>
  <c r="AJ42" i="2"/>
  <c r="AK42" i="2"/>
  <c r="AL42" i="2"/>
  <c r="AL203" i="2" s="1"/>
  <c r="AM204" i="2" s="1"/>
  <c r="AM42" i="2"/>
  <c r="AN42" i="2"/>
  <c r="AO42" i="2"/>
  <c r="AH43" i="2"/>
  <c r="AI43" i="2"/>
  <c r="AJ43" i="2"/>
  <c r="AK43" i="2"/>
  <c r="AL43" i="2"/>
  <c r="AM43" i="2"/>
  <c r="AN43" i="2"/>
  <c r="AO43" i="2"/>
  <c r="AH44" i="2"/>
  <c r="AI44" i="2"/>
  <c r="AJ44" i="2"/>
  <c r="AK44" i="2"/>
  <c r="AL44" i="2"/>
  <c r="AM44" i="2"/>
  <c r="AN44" i="2"/>
  <c r="AO44" i="2"/>
  <c r="AH45" i="2"/>
  <c r="AI45" i="2"/>
  <c r="AJ45" i="2"/>
  <c r="AK45" i="2"/>
  <c r="AL45" i="2"/>
  <c r="AM45" i="2"/>
  <c r="AN45" i="2"/>
  <c r="AO45" i="2"/>
  <c r="W2" i="11" l="1"/>
  <c r="AS2" i="11" s="1"/>
  <c r="V2" i="11"/>
  <c r="AJ2" i="11" s="1"/>
  <c r="U2" i="11"/>
  <c r="AQ2" i="11" s="1"/>
  <c r="Y2" i="11"/>
  <c r="AV2" i="11" s="1"/>
  <c r="X2" i="11"/>
  <c r="AM2" i="11" s="1"/>
  <c r="Z2" i="11"/>
  <c r="AO2" i="11" s="1"/>
  <c r="AI204" i="2"/>
  <c r="AN204" i="2"/>
  <c r="E29" i="18"/>
  <c r="C29" i="18"/>
  <c r="D25" i="18"/>
  <c r="D22" i="18"/>
  <c r="F25" i="18"/>
  <c r="F22" i="18"/>
  <c r="BT217" i="11"/>
  <c r="BT216" i="11"/>
  <c r="BT218" i="11" s="1"/>
  <c r="CL216" i="11"/>
  <c r="CL218" i="11" s="1"/>
  <c r="CL217" i="11"/>
  <c r="CM215" i="11"/>
  <c r="CM214" i="11"/>
  <c r="CM213" i="11"/>
  <c r="CM212" i="11"/>
  <c r="CM210" i="11"/>
  <c r="CM208" i="11"/>
  <c r="CM206" i="11"/>
  <c r="CM211" i="11"/>
  <c r="CM205" i="11"/>
  <c r="CM204" i="11"/>
  <c r="CM209" i="11"/>
  <c r="CM207" i="11"/>
  <c r="BU215" i="11"/>
  <c r="BU214" i="11"/>
  <c r="BU213" i="11"/>
  <c r="BU212" i="11"/>
  <c r="BU210" i="11"/>
  <c r="BU208" i="11"/>
  <c r="BU206" i="11"/>
  <c r="BU204" i="11"/>
  <c r="BU211" i="11"/>
  <c r="BU209" i="11"/>
  <c r="BU207" i="11"/>
  <c r="BU205" i="11"/>
  <c r="F13" i="18"/>
  <c r="F10" i="18"/>
  <c r="D10" i="18"/>
  <c r="D13" i="18"/>
  <c r="F17" i="10"/>
  <c r="G16" i="10"/>
  <c r="G8" i="18" s="1"/>
  <c r="G6" i="18" s="1"/>
  <c r="E60" i="10"/>
  <c r="F59" i="10"/>
  <c r="CN203" i="11"/>
  <c r="BV203" i="11"/>
  <c r="AO132" i="11" l="1"/>
  <c r="AO136" i="11"/>
  <c r="AO134" i="11"/>
  <c r="AO131" i="11"/>
  <c r="AO133" i="11"/>
  <c r="AO137" i="11"/>
  <c r="AO135" i="11"/>
  <c r="AO143" i="11"/>
  <c r="AO139" i="11"/>
  <c r="AO147" i="11"/>
  <c r="AO142" i="11"/>
  <c r="AO138" i="11"/>
  <c r="AO141" i="11"/>
  <c r="AO145" i="11"/>
  <c r="AO148" i="11"/>
  <c r="AO140" i="11"/>
  <c r="AO149" i="11"/>
  <c r="AO144" i="11"/>
  <c r="AO146" i="11"/>
  <c r="AJ146" i="11"/>
  <c r="AJ142" i="11"/>
  <c r="AJ138" i="11"/>
  <c r="AJ134" i="11"/>
  <c r="AJ147" i="11"/>
  <c r="AJ143" i="11"/>
  <c r="AJ139" i="11"/>
  <c r="AJ144" i="11"/>
  <c r="AJ135" i="11"/>
  <c r="AJ149" i="11"/>
  <c r="AJ137" i="11"/>
  <c r="AJ133" i="11"/>
  <c r="AJ148" i="11"/>
  <c r="AJ140" i="11"/>
  <c r="AJ136" i="11"/>
  <c r="AJ132" i="11"/>
  <c r="AJ145" i="11"/>
  <c r="AJ141" i="11"/>
  <c r="AJ131" i="11"/>
  <c r="AM147" i="11"/>
  <c r="AM144" i="11"/>
  <c r="AM140" i="11"/>
  <c r="AM136" i="11"/>
  <c r="AM132" i="11"/>
  <c r="AM149" i="11"/>
  <c r="AM146" i="11"/>
  <c r="AM138" i="11"/>
  <c r="AM141" i="11"/>
  <c r="AM133" i="11"/>
  <c r="AM143" i="11"/>
  <c r="AM139" i="11"/>
  <c r="AM135" i="11"/>
  <c r="AM131" i="11"/>
  <c r="AM142" i="11"/>
  <c r="AM134" i="11"/>
  <c r="AM148" i="11"/>
  <c r="AM145" i="11"/>
  <c r="AM137" i="11"/>
  <c r="D29" i="18"/>
  <c r="F29" i="18"/>
  <c r="AJ187" i="11"/>
  <c r="AJ197" i="11"/>
  <c r="AJ196" i="11"/>
  <c r="AJ193" i="11"/>
  <c r="AJ195" i="11"/>
  <c r="AJ192" i="11"/>
  <c r="AJ189" i="11"/>
  <c r="AJ191" i="11"/>
  <c r="AJ188" i="11"/>
  <c r="AJ186" i="11"/>
  <c r="AJ190" i="11"/>
  <c r="AJ194" i="11"/>
  <c r="AM187" i="11"/>
  <c r="AM191" i="11"/>
  <c r="AM195" i="11"/>
  <c r="AM186" i="11"/>
  <c r="AM190" i="11"/>
  <c r="AM194" i="11"/>
  <c r="AM189" i="11"/>
  <c r="AM193" i="11"/>
  <c r="AM197" i="11"/>
  <c r="AM188" i="11"/>
  <c r="AM196" i="11"/>
  <c r="AM192" i="11"/>
  <c r="AO186" i="11"/>
  <c r="AO187" i="11"/>
  <c r="AO188" i="11"/>
  <c r="AO189" i="11"/>
  <c r="AO190" i="11"/>
  <c r="AO191" i="11"/>
  <c r="AO192" i="11"/>
  <c r="AO193" i="11"/>
  <c r="AO194" i="11"/>
  <c r="AO195" i="11"/>
  <c r="AO196" i="11"/>
  <c r="AO197" i="11"/>
  <c r="G22" i="18"/>
  <c r="G25" i="18"/>
  <c r="AJ182" i="11"/>
  <c r="AJ180" i="11"/>
  <c r="AJ174" i="11"/>
  <c r="AJ178" i="11"/>
  <c r="AJ185" i="11"/>
  <c r="AJ177" i="11"/>
  <c r="AJ175" i="11"/>
  <c r="AJ184" i="11"/>
  <c r="AJ183" i="11"/>
  <c r="AJ179" i="11"/>
  <c r="AJ176" i="11"/>
  <c r="AJ181" i="11"/>
  <c r="AO175" i="11"/>
  <c r="AO177" i="11"/>
  <c r="AO179" i="11"/>
  <c r="AO181" i="11"/>
  <c r="AO183" i="11"/>
  <c r="AO185" i="11"/>
  <c r="AO174" i="11"/>
  <c r="AO176" i="11"/>
  <c r="AO178" i="11"/>
  <c r="AO180" i="11"/>
  <c r="AO182" i="11"/>
  <c r="AO184" i="11"/>
  <c r="AM174" i="11"/>
  <c r="AM176" i="11"/>
  <c r="AM178" i="11"/>
  <c r="AM180" i="11"/>
  <c r="AM182" i="11"/>
  <c r="AM184" i="11"/>
  <c r="AM175" i="11"/>
  <c r="AM177" i="11"/>
  <c r="AM185" i="11"/>
  <c r="AM183" i="11"/>
  <c r="AM181" i="11"/>
  <c r="AM179" i="11"/>
  <c r="AM162" i="11"/>
  <c r="AM169" i="11"/>
  <c r="AM167" i="11"/>
  <c r="AM164" i="11"/>
  <c r="AM172" i="11"/>
  <c r="AM165" i="11"/>
  <c r="AM163" i="11"/>
  <c r="AM168" i="11"/>
  <c r="AM170" i="11"/>
  <c r="AM173" i="11"/>
  <c r="AM166" i="11"/>
  <c r="AM171" i="11"/>
  <c r="AO163" i="11"/>
  <c r="AO166" i="11"/>
  <c r="AO167" i="11"/>
  <c r="AO172" i="11"/>
  <c r="AO173" i="11"/>
  <c r="AO162" i="11"/>
  <c r="AO169" i="11"/>
  <c r="AO164" i="11"/>
  <c r="AO165" i="11"/>
  <c r="AO168" i="11"/>
  <c r="AO171" i="11"/>
  <c r="AO170" i="11"/>
  <c r="AJ163" i="11"/>
  <c r="AJ166" i="11"/>
  <c r="AJ167" i="11"/>
  <c r="AJ172" i="11"/>
  <c r="AJ173" i="11"/>
  <c r="AJ162" i="11"/>
  <c r="AJ169" i="11"/>
  <c r="AJ164" i="11"/>
  <c r="AJ165" i="11"/>
  <c r="AJ168" i="11"/>
  <c r="AJ171" i="11"/>
  <c r="AJ170" i="11"/>
  <c r="AJ155" i="11"/>
  <c r="AJ161" i="11"/>
  <c r="AJ151" i="11"/>
  <c r="AJ152" i="11"/>
  <c r="AJ160" i="11"/>
  <c r="AJ158" i="11"/>
  <c r="AJ159" i="11"/>
  <c r="AJ156" i="11"/>
  <c r="AJ154" i="11"/>
  <c r="AJ153" i="11"/>
  <c r="AJ157" i="11"/>
  <c r="AJ150" i="11"/>
  <c r="AM151" i="11"/>
  <c r="AM150" i="11"/>
  <c r="AM152" i="11"/>
  <c r="AM154" i="11"/>
  <c r="AM156" i="11"/>
  <c r="AM158" i="11"/>
  <c r="AM160" i="11"/>
  <c r="AM153" i="11"/>
  <c r="AM155" i="11"/>
  <c r="AM157" i="11"/>
  <c r="AM161" i="11"/>
  <c r="AM159" i="11"/>
  <c r="AO156" i="11"/>
  <c r="AO155" i="11"/>
  <c r="AO158" i="11"/>
  <c r="AO157" i="11"/>
  <c r="AO161" i="11"/>
  <c r="AO160" i="11"/>
  <c r="AO159" i="11"/>
  <c r="AO151" i="11"/>
  <c r="AO150" i="11"/>
  <c r="AO154" i="11"/>
  <c r="AO153" i="11"/>
  <c r="AO152" i="11"/>
  <c r="CN215" i="11"/>
  <c r="CN214" i="11"/>
  <c r="CN213" i="11"/>
  <c r="CN211" i="11"/>
  <c r="CN212" i="11"/>
  <c r="CN210" i="11"/>
  <c r="CN209" i="11"/>
  <c r="CN208" i="11"/>
  <c r="CN207" i="11"/>
  <c r="CN206" i="11"/>
  <c r="CN205" i="11"/>
  <c r="CN204" i="11"/>
  <c r="BU216" i="11"/>
  <c r="BU218" i="11" s="1"/>
  <c r="BU217" i="11"/>
  <c r="CM216" i="11"/>
  <c r="CM218" i="11" s="1"/>
  <c r="CM217" i="11"/>
  <c r="BV215" i="11"/>
  <c r="BV214" i="11"/>
  <c r="BV213" i="11"/>
  <c r="BV211" i="11"/>
  <c r="BV212" i="11"/>
  <c r="BV210" i="11"/>
  <c r="BV209" i="11"/>
  <c r="BV208" i="11"/>
  <c r="BV207" i="11"/>
  <c r="BV206" i="11"/>
  <c r="BV205" i="11"/>
  <c r="BV204" i="11"/>
  <c r="G10" i="18"/>
  <c r="G13" i="18"/>
  <c r="AI2" i="11"/>
  <c r="AU2" i="11"/>
  <c r="AW2" i="11"/>
  <c r="AK2" i="11"/>
  <c r="AN2" i="11"/>
  <c r="AR2" i="11"/>
  <c r="G17" i="10"/>
  <c r="H16" i="10"/>
  <c r="H8" i="18" s="1"/>
  <c r="H6" i="18" s="1"/>
  <c r="G59" i="10"/>
  <c r="F60" i="10"/>
  <c r="BW203" i="11"/>
  <c r="CO203" i="11"/>
  <c r="E2" i="8"/>
  <c r="F2" i="8"/>
  <c r="G2" i="8"/>
  <c r="H2" i="8"/>
  <c r="I2" i="8"/>
  <c r="J2" i="8"/>
  <c r="K2" i="8"/>
  <c r="L2" i="8"/>
  <c r="M2" i="8"/>
  <c r="N2" i="8"/>
  <c r="O2" i="8"/>
  <c r="P2" i="8"/>
  <c r="Q2" i="8"/>
  <c r="R2" i="8"/>
  <c r="S2" i="8"/>
  <c r="T2" i="8"/>
  <c r="U2" i="8"/>
  <c r="V2" i="8"/>
  <c r="W2" i="8"/>
  <c r="X2" i="8"/>
  <c r="Y2" i="8"/>
  <c r="Z2" i="8"/>
  <c r="AA2" i="8"/>
  <c r="AB2" i="8"/>
  <c r="AC2" i="8"/>
  <c r="AD2" i="8"/>
  <c r="AE2" i="8"/>
  <c r="AF2" i="8"/>
  <c r="AG2" i="8"/>
  <c r="AH2" i="8"/>
  <c r="AI2" i="8"/>
  <c r="AJ2" i="8"/>
  <c r="AK2" i="8"/>
  <c r="AL2" i="8"/>
  <c r="AM2" i="8"/>
  <c r="AN2" i="8"/>
  <c r="AO2" i="8"/>
  <c r="AP2" i="8"/>
  <c r="AQ2" i="8"/>
  <c r="AR2" i="8"/>
  <c r="AS2" i="8"/>
  <c r="AT2" i="8"/>
  <c r="AU2" i="8"/>
  <c r="AV2" i="8"/>
  <c r="AW2" i="8"/>
  <c r="AX2" i="8"/>
  <c r="AY2" i="8"/>
  <c r="AZ2" i="8"/>
  <c r="BA2" i="8"/>
  <c r="BB2" i="8"/>
  <c r="BC2" i="8"/>
  <c r="BD2" i="8"/>
  <c r="BE2" i="8"/>
  <c r="BF2" i="8"/>
  <c r="BG2" i="8"/>
  <c r="BH2" i="8"/>
  <c r="BI2" i="8"/>
  <c r="BJ2" i="8"/>
  <c r="BK2" i="8"/>
  <c r="D2" i="8"/>
  <c r="AK132" i="11" l="1"/>
  <c r="AK136" i="11"/>
  <c r="AK135" i="11"/>
  <c r="AK133" i="11"/>
  <c r="AK137" i="11"/>
  <c r="AK134" i="11"/>
  <c r="AK131" i="11"/>
  <c r="AN137" i="11"/>
  <c r="AN133" i="11"/>
  <c r="AN144" i="11"/>
  <c r="AN141" i="11"/>
  <c r="AN149" i="11"/>
  <c r="AN146" i="11"/>
  <c r="AN140" i="11"/>
  <c r="AN143" i="11"/>
  <c r="AN142" i="11"/>
  <c r="AN136" i="11"/>
  <c r="AN132" i="11"/>
  <c r="AN148" i="11"/>
  <c r="AN135" i="11"/>
  <c r="AN138" i="11"/>
  <c r="AN147" i="11"/>
  <c r="AN139" i="11"/>
  <c r="AN131" i="11"/>
  <c r="AN145" i="11"/>
  <c r="AN134" i="11"/>
  <c r="AK149" i="11"/>
  <c r="AK148" i="11"/>
  <c r="AK147" i="11"/>
  <c r="AK145" i="11"/>
  <c r="AK143" i="11"/>
  <c r="AK141" i="11"/>
  <c r="AK139" i="11"/>
  <c r="AK146" i="11"/>
  <c r="AK142" i="11"/>
  <c r="AK138" i="11"/>
  <c r="AK144" i="11"/>
  <c r="AK140" i="11"/>
  <c r="AI132" i="11"/>
  <c r="AI134" i="11"/>
  <c r="AI138" i="11"/>
  <c r="AI140" i="11"/>
  <c r="AI143" i="11"/>
  <c r="AI146" i="11"/>
  <c r="AI147" i="11"/>
  <c r="AI131" i="11"/>
  <c r="AI133" i="11"/>
  <c r="AI135" i="11"/>
  <c r="AI137" i="11"/>
  <c r="AI136" i="11"/>
  <c r="AI139" i="11"/>
  <c r="AI141" i="11"/>
  <c r="AI142" i="11"/>
  <c r="AI145" i="11"/>
  <c r="AI144" i="11"/>
  <c r="AI148" i="11"/>
  <c r="AI149" i="11"/>
  <c r="G29" i="18"/>
  <c r="AK186" i="11"/>
  <c r="AK187" i="11"/>
  <c r="AK188" i="11"/>
  <c r="AK189" i="11"/>
  <c r="AK190" i="11"/>
  <c r="AK191" i="11"/>
  <c r="AK192" i="11"/>
  <c r="AK193" i="11"/>
  <c r="AK194" i="11"/>
  <c r="AK195" i="11"/>
  <c r="AK196" i="11"/>
  <c r="AK197" i="11"/>
  <c r="AN193" i="11"/>
  <c r="AN189" i="11"/>
  <c r="AN197" i="11"/>
  <c r="AN187" i="11"/>
  <c r="AN191" i="11"/>
  <c r="AN190" i="11"/>
  <c r="AN188" i="11"/>
  <c r="AN186" i="11"/>
  <c r="AN195" i="11"/>
  <c r="AN192" i="11"/>
  <c r="AN194" i="11"/>
  <c r="AN196" i="11"/>
  <c r="AI186" i="11"/>
  <c r="AI187" i="11"/>
  <c r="AI188" i="11"/>
  <c r="AI189" i="11"/>
  <c r="AI190" i="11"/>
  <c r="AI191" i="11"/>
  <c r="AI192" i="11"/>
  <c r="AI193" i="11"/>
  <c r="AI194" i="11"/>
  <c r="AI195" i="11"/>
  <c r="AI196" i="11"/>
  <c r="AI197" i="11"/>
  <c r="H25" i="18"/>
  <c r="H22" i="18"/>
  <c r="AN176" i="11"/>
  <c r="AN180" i="11"/>
  <c r="AN177" i="11"/>
  <c r="AN182" i="11"/>
  <c r="AN183" i="11"/>
  <c r="AN181" i="11"/>
  <c r="AN178" i="11"/>
  <c r="AN175" i="11"/>
  <c r="AN179" i="11"/>
  <c r="AN174" i="11"/>
  <c r="AN184" i="11"/>
  <c r="AN185" i="11"/>
  <c r="AI174" i="11"/>
  <c r="AI176" i="11"/>
  <c r="AI178" i="11"/>
  <c r="AI180" i="11"/>
  <c r="AI182" i="11"/>
  <c r="AI184" i="11"/>
  <c r="AI175" i="11"/>
  <c r="AI177" i="11"/>
  <c r="AI181" i="11"/>
  <c r="AI185" i="11"/>
  <c r="AI179" i="11"/>
  <c r="AI183" i="11"/>
  <c r="AK174" i="11"/>
  <c r="AK175" i="11"/>
  <c r="AK176" i="11"/>
  <c r="AK177" i="11"/>
  <c r="AK178" i="11"/>
  <c r="AK179" i="11"/>
  <c r="AK180" i="11"/>
  <c r="AK181" i="11"/>
  <c r="AK182" i="11"/>
  <c r="AK183" i="11"/>
  <c r="AK184" i="11"/>
  <c r="AK185" i="11"/>
  <c r="AN162" i="11"/>
  <c r="AN169" i="11"/>
  <c r="AN164" i="11"/>
  <c r="AN165" i="11"/>
  <c r="AN168" i="11"/>
  <c r="AN171" i="11"/>
  <c r="AN170" i="11"/>
  <c r="AN167" i="11"/>
  <c r="AN172" i="11"/>
  <c r="AN163" i="11"/>
  <c r="AN166" i="11"/>
  <c r="AN173" i="11"/>
  <c r="AK170" i="11"/>
  <c r="AK163" i="11"/>
  <c r="AK166" i="11"/>
  <c r="AK167" i="11"/>
  <c r="AK172" i="11"/>
  <c r="AK173" i="11"/>
  <c r="AK162" i="11"/>
  <c r="AK169" i="11"/>
  <c r="AK165" i="11"/>
  <c r="AK168" i="11"/>
  <c r="AK164" i="11"/>
  <c r="AK171" i="11"/>
  <c r="AI166" i="11"/>
  <c r="AI167" i="11"/>
  <c r="AI171" i="11"/>
  <c r="AI164" i="11"/>
  <c r="AI163" i="11"/>
  <c r="AI170" i="11"/>
  <c r="AI165" i="11"/>
  <c r="AI162" i="11"/>
  <c r="AI173" i="11"/>
  <c r="AI169" i="11"/>
  <c r="AI168" i="11"/>
  <c r="AI172" i="11"/>
  <c r="AI153" i="11"/>
  <c r="AI155" i="11"/>
  <c r="AI157" i="11"/>
  <c r="AI159" i="11"/>
  <c r="AI161" i="11"/>
  <c r="AI152" i="11"/>
  <c r="AI154" i="11"/>
  <c r="AI156" i="11"/>
  <c r="AI158" i="11"/>
  <c r="AI160" i="11"/>
  <c r="AI151" i="11"/>
  <c r="AI150" i="11"/>
  <c r="AK158" i="11"/>
  <c r="AK155" i="11"/>
  <c r="AK151" i="11"/>
  <c r="AK160" i="11"/>
  <c r="AK157" i="11"/>
  <c r="AK154" i="11"/>
  <c r="AK156" i="11"/>
  <c r="AK153" i="11"/>
  <c r="AK150" i="11"/>
  <c r="AK161" i="11"/>
  <c r="AK159" i="11"/>
  <c r="AK152" i="11"/>
  <c r="AN156" i="11"/>
  <c r="AN160" i="11"/>
  <c r="AN150" i="11"/>
  <c r="AN154" i="11"/>
  <c r="AN152" i="11"/>
  <c r="AN161" i="11"/>
  <c r="AN157" i="11"/>
  <c r="AN158" i="11"/>
  <c r="AN159" i="11"/>
  <c r="AN151" i="11"/>
  <c r="AN155" i="11"/>
  <c r="AN153" i="11"/>
  <c r="BW204" i="11"/>
  <c r="BW206" i="11"/>
  <c r="BW212" i="11"/>
  <c r="BW208" i="11"/>
  <c r="BW205" i="11"/>
  <c r="BW209" i="11"/>
  <c r="BW207" i="11"/>
  <c r="BW214" i="11"/>
  <c r="BW211" i="11"/>
  <c r="BW213" i="11"/>
  <c r="BW210" i="11"/>
  <c r="BW215" i="11"/>
  <c r="BV217" i="11"/>
  <c r="BV216" i="11"/>
  <c r="BV218" i="11" s="1"/>
  <c r="CN216" i="11"/>
  <c r="CN218" i="11" s="1"/>
  <c r="CN217" i="11"/>
  <c r="CO204" i="11"/>
  <c r="CO206" i="11"/>
  <c r="CO205" i="11"/>
  <c r="CO207" i="11"/>
  <c r="CO208" i="11"/>
  <c r="CO215" i="11"/>
  <c r="CO209" i="11"/>
  <c r="CO214" i="11"/>
  <c r="CO211" i="11"/>
  <c r="CO212" i="11"/>
  <c r="CO213" i="11"/>
  <c r="CO210" i="11"/>
  <c r="H10" i="18"/>
  <c r="H13" i="18"/>
  <c r="V76" i="10"/>
  <c r="AJ76" i="10"/>
  <c r="AI76" i="10"/>
  <c r="AH76" i="10"/>
  <c r="G76" i="10"/>
  <c r="W76" i="10"/>
  <c r="N76" i="10"/>
  <c r="E76" i="10"/>
  <c r="L76" i="10"/>
  <c r="T76" i="10"/>
  <c r="X76" i="10"/>
  <c r="Y76" i="10"/>
  <c r="S76" i="10"/>
  <c r="AG76" i="10"/>
  <c r="AC76" i="10"/>
  <c r="R76" i="10"/>
  <c r="AE76" i="10"/>
  <c r="AA76" i="10"/>
  <c r="AL76" i="10"/>
  <c r="P76" i="10"/>
  <c r="M76" i="10"/>
  <c r="U76" i="10"/>
  <c r="AF76" i="10"/>
  <c r="AB76" i="10"/>
  <c r="K76" i="10"/>
  <c r="O76" i="10"/>
  <c r="I76" i="10"/>
  <c r="Q76" i="10"/>
  <c r="AD76" i="10"/>
  <c r="Z76" i="10"/>
  <c r="AK76" i="10"/>
  <c r="D10" i="8"/>
  <c r="D9" i="8"/>
  <c r="D1" i="8"/>
  <c r="E1" i="8" s="1"/>
  <c r="F1" i="8" s="1"/>
  <c r="G1" i="8" s="1"/>
  <c r="H1" i="8" s="1"/>
  <c r="I1" i="8" s="1"/>
  <c r="J1" i="8" s="1"/>
  <c r="K1" i="8" s="1"/>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BP1" i="8" s="1"/>
  <c r="BQ1" i="8" s="1"/>
  <c r="BR1" i="8" s="1"/>
  <c r="BS1" i="8" s="1"/>
  <c r="BT1" i="8" s="1"/>
  <c r="BU1" i="8" s="1"/>
  <c r="BV1" i="8" s="1"/>
  <c r="BW1" i="8" s="1"/>
  <c r="BX1" i="8" s="1"/>
  <c r="BY1" i="8" s="1"/>
  <c r="BZ1" i="8" s="1"/>
  <c r="CA1" i="8" s="1"/>
  <c r="CB1" i="8" s="1"/>
  <c r="CC1" i="8" s="1"/>
  <c r="CD1" i="8" s="1"/>
  <c r="CE1" i="8" s="1"/>
  <c r="CF1" i="8" s="1"/>
  <c r="CG1" i="8" s="1"/>
  <c r="CH1" i="8" s="1"/>
  <c r="CI1" i="8" s="1"/>
  <c r="AV10" i="8"/>
  <c r="AV9" i="8"/>
  <c r="AF10" i="8"/>
  <c r="AF9" i="8"/>
  <c r="BK10" i="8"/>
  <c r="BK9" i="8"/>
  <c r="AY10" i="8"/>
  <c r="AY9" i="8"/>
  <c r="AM10" i="8"/>
  <c r="AM9" i="8"/>
  <c r="AA10" i="8"/>
  <c r="AA9" i="8"/>
  <c r="K10" i="8"/>
  <c r="K9" i="8"/>
  <c r="BJ10" i="8"/>
  <c r="BJ9" i="8"/>
  <c r="BF10" i="8"/>
  <c r="BF9" i="8"/>
  <c r="BB10" i="8"/>
  <c r="BB9" i="8"/>
  <c r="AX10" i="8"/>
  <c r="AX9" i="8"/>
  <c r="AT10" i="8"/>
  <c r="AT9" i="8"/>
  <c r="AP10" i="8"/>
  <c r="AP9" i="8"/>
  <c r="AL10" i="8"/>
  <c r="AL9" i="8"/>
  <c r="AH10" i="8"/>
  <c r="AH9" i="8"/>
  <c r="AD10" i="8"/>
  <c r="AD9" i="8"/>
  <c r="Z10" i="8"/>
  <c r="Z9" i="8"/>
  <c r="V10" i="8"/>
  <c r="V9" i="8"/>
  <c r="R10" i="8"/>
  <c r="R9" i="8"/>
  <c r="N10" i="8"/>
  <c r="N9" i="8"/>
  <c r="J10" i="8"/>
  <c r="J9" i="8"/>
  <c r="F10" i="8"/>
  <c r="F9" i="8"/>
  <c r="AZ10" i="8"/>
  <c r="AZ9" i="8"/>
  <c r="AJ10" i="8"/>
  <c r="AJ9" i="8"/>
  <c r="BG10" i="8"/>
  <c r="BG9" i="8"/>
  <c r="AU10" i="8"/>
  <c r="AU9" i="8"/>
  <c r="AI10" i="8"/>
  <c r="AI9" i="8"/>
  <c r="W10" i="8"/>
  <c r="W9" i="8"/>
  <c r="O10" i="8"/>
  <c r="O9" i="8"/>
  <c r="BI9" i="8"/>
  <c r="BI10" i="8"/>
  <c r="BE9" i="8"/>
  <c r="BE10" i="8"/>
  <c r="BA9" i="8"/>
  <c r="BA10" i="8"/>
  <c r="AW9" i="8"/>
  <c r="AW10" i="8"/>
  <c r="AS9" i="8"/>
  <c r="AS10" i="8"/>
  <c r="AO9" i="8"/>
  <c r="AO10" i="8"/>
  <c r="AK9" i="8"/>
  <c r="AK10" i="8"/>
  <c r="AG9" i="8"/>
  <c r="AG10" i="8"/>
  <c r="AC9" i="8"/>
  <c r="AC10" i="8"/>
  <c r="Y9" i="8"/>
  <c r="Y10" i="8"/>
  <c r="U9" i="8"/>
  <c r="U10" i="8"/>
  <c r="Q9" i="8"/>
  <c r="Q10" i="8"/>
  <c r="M9" i="8"/>
  <c r="M10" i="8"/>
  <c r="I9" i="8"/>
  <c r="I10" i="8"/>
  <c r="E9" i="8"/>
  <c r="E10" i="8"/>
  <c r="BD10" i="8"/>
  <c r="BD9" i="8"/>
  <c r="AN10" i="8"/>
  <c r="AN9" i="8"/>
  <c r="AB10" i="8"/>
  <c r="AB9" i="8"/>
  <c r="X10" i="8"/>
  <c r="X9" i="8"/>
  <c r="T10" i="8"/>
  <c r="T9" i="8"/>
  <c r="P10" i="8"/>
  <c r="P9" i="8"/>
  <c r="L10" i="8"/>
  <c r="L9" i="8"/>
  <c r="H10" i="8"/>
  <c r="H9" i="8"/>
  <c r="BH10" i="8"/>
  <c r="BH9" i="8"/>
  <c r="AR10" i="8"/>
  <c r="AR9" i="8"/>
  <c r="BC10" i="8"/>
  <c r="BC9" i="8"/>
  <c r="AQ10" i="8"/>
  <c r="AQ9" i="8"/>
  <c r="AE10" i="8"/>
  <c r="AE9" i="8"/>
  <c r="S10" i="8"/>
  <c r="S9" i="8"/>
  <c r="G10" i="8"/>
  <c r="G9" i="8"/>
  <c r="H59" i="10"/>
  <c r="G60" i="10"/>
  <c r="I16" i="10"/>
  <c r="I8" i="18" s="1"/>
  <c r="I6" i="18" s="1"/>
  <c r="H17" i="10"/>
  <c r="C76" i="10"/>
  <c r="H76" i="10"/>
  <c r="D76" i="10"/>
  <c r="J76" i="10"/>
  <c r="F76" i="10"/>
  <c r="CP203" i="11"/>
  <c r="BX203" i="11"/>
  <c r="D1" i="5"/>
  <c r="Q75" i="2"/>
  <c r="Q76" i="2"/>
  <c r="Q77" i="2"/>
  <c r="Q78" i="2"/>
  <c r="H29" i="18" l="1"/>
  <c r="I25" i="18"/>
  <c r="I22" i="18"/>
  <c r="M94" i="2"/>
  <c r="Q94" i="2"/>
  <c r="N94" i="2"/>
  <c r="R94" i="2"/>
  <c r="O94" i="2"/>
  <c r="S94" i="2"/>
  <c r="P94" i="2"/>
  <c r="T94" i="2"/>
  <c r="M101" i="2"/>
  <c r="Q101" i="2"/>
  <c r="N101" i="2"/>
  <c r="R101" i="2"/>
  <c r="O101" i="2"/>
  <c r="S101" i="2"/>
  <c r="P101" i="2"/>
  <c r="T101" i="2"/>
  <c r="O97" i="2"/>
  <c r="S97" i="2"/>
  <c r="P97" i="2"/>
  <c r="T97" i="2"/>
  <c r="M97" i="2"/>
  <c r="Q97" i="2"/>
  <c r="N97" i="2"/>
  <c r="R97" i="2"/>
  <c r="M93" i="2"/>
  <c r="Q93" i="2"/>
  <c r="N93" i="2"/>
  <c r="R93" i="2"/>
  <c r="O93" i="2"/>
  <c r="S93" i="2"/>
  <c r="P93" i="2"/>
  <c r="T93" i="2"/>
  <c r="O98" i="2"/>
  <c r="S98" i="2"/>
  <c r="P98" i="2"/>
  <c r="T98" i="2"/>
  <c r="M98" i="2"/>
  <c r="Q98" i="2"/>
  <c r="N98" i="2"/>
  <c r="R98" i="2"/>
  <c r="M100" i="2"/>
  <c r="Q100" i="2"/>
  <c r="R100" i="2"/>
  <c r="N100" i="2"/>
  <c r="O100" i="2"/>
  <c r="S100" i="2"/>
  <c r="Y100" i="2" s="1"/>
  <c r="P100" i="2"/>
  <c r="T100" i="2"/>
  <c r="P96" i="2"/>
  <c r="T96" i="2"/>
  <c r="M96" i="2"/>
  <c r="Q96" i="2"/>
  <c r="N96" i="2"/>
  <c r="R96" i="2"/>
  <c r="O96" i="2"/>
  <c r="S96" i="2"/>
  <c r="O99" i="2"/>
  <c r="S99" i="2"/>
  <c r="P99" i="2"/>
  <c r="T99" i="2"/>
  <c r="M99" i="2"/>
  <c r="Q99" i="2"/>
  <c r="N99" i="2"/>
  <c r="R99" i="2"/>
  <c r="M95" i="2"/>
  <c r="Q95" i="2"/>
  <c r="N95" i="2"/>
  <c r="R95" i="2"/>
  <c r="O95" i="2"/>
  <c r="S95" i="2"/>
  <c r="P95" i="2"/>
  <c r="T95" i="2"/>
  <c r="M90" i="2"/>
  <c r="Q90" i="2"/>
  <c r="O90" i="2"/>
  <c r="T90" i="2"/>
  <c r="N90" i="2"/>
  <c r="R90" i="2"/>
  <c r="S90" i="2"/>
  <c r="P90" i="2"/>
  <c r="M91" i="2"/>
  <c r="Q91" i="2"/>
  <c r="O91" i="2"/>
  <c r="T91" i="2"/>
  <c r="N91" i="2"/>
  <c r="R91" i="2"/>
  <c r="X91" i="2" s="1"/>
  <c r="S91" i="2"/>
  <c r="P91" i="2"/>
  <c r="M92" i="2"/>
  <c r="Q92" i="2"/>
  <c r="O92" i="2"/>
  <c r="T92" i="2"/>
  <c r="N92" i="2"/>
  <c r="R92" i="2"/>
  <c r="S92" i="2"/>
  <c r="P92" i="2"/>
  <c r="BY203" i="11"/>
  <c r="BZ203" i="11" s="1"/>
  <c r="BX205" i="11"/>
  <c r="BX211" i="11"/>
  <c r="BX210" i="11"/>
  <c r="BX212" i="11"/>
  <c r="BX206" i="11"/>
  <c r="BX208" i="11"/>
  <c r="BX207" i="11"/>
  <c r="BX209" i="11"/>
  <c r="BX213" i="11"/>
  <c r="BX214" i="11"/>
  <c r="BX215" i="11"/>
  <c r="BX204" i="11"/>
  <c r="CQ203" i="11"/>
  <c r="CR203" i="11" s="1"/>
  <c r="CP207" i="11"/>
  <c r="CP210" i="11"/>
  <c r="CP206" i="11"/>
  <c r="CP208" i="11"/>
  <c r="CP209" i="11"/>
  <c r="CP204" i="11"/>
  <c r="CP213" i="11"/>
  <c r="CP215" i="11"/>
  <c r="CP211" i="11"/>
  <c r="CP205" i="11"/>
  <c r="CP214" i="11"/>
  <c r="CP212" i="11"/>
  <c r="CO217" i="11"/>
  <c r="CO216" i="11"/>
  <c r="CO218" i="11" s="1"/>
  <c r="BW217" i="11"/>
  <c r="BW216" i="11"/>
  <c r="BW218" i="11" s="1"/>
  <c r="M89" i="2"/>
  <c r="Q89" i="2"/>
  <c r="N89" i="2"/>
  <c r="S89" i="2"/>
  <c r="P89" i="2"/>
  <c r="T89" i="2"/>
  <c r="R89" i="2"/>
  <c r="O89" i="2"/>
  <c r="M85" i="2"/>
  <c r="Q85" i="2"/>
  <c r="N85" i="2"/>
  <c r="S85" i="2"/>
  <c r="P85" i="2"/>
  <c r="W85" i="2" s="1"/>
  <c r="T85" i="2"/>
  <c r="R85" i="2"/>
  <c r="O85" i="2"/>
  <c r="M81" i="2"/>
  <c r="Q81" i="2"/>
  <c r="N81" i="2"/>
  <c r="S81" i="2"/>
  <c r="P81" i="2"/>
  <c r="W81" i="2" s="1"/>
  <c r="T81" i="2"/>
  <c r="R81" i="2"/>
  <c r="O81" i="2"/>
  <c r="M88" i="2"/>
  <c r="Q88" i="2"/>
  <c r="N88" i="2"/>
  <c r="S88" i="2"/>
  <c r="P88" i="2"/>
  <c r="T88" i="2"/>
  <c r="R88" i="2"/>
  <c r="O88" i="2"/>
  <c r="M80" i="2"/>
  <c r="Q80" i="2"/>
  <c r="N80" i="2"/>
  <c r="S80" i="2"/>
  <c r="P80" i="2"/>
  <c r="W80" i="2" s="1"/>
  <c r="T80" i="2"/>
  <c r="R80" i="2"/>
  <c r="O80" i="2"/>
  <c r="M87" i="2"/>
  <c r="Q87" i="2"/>
  <c r="N87" i="2"/>
  <c r="S87" i="2"/>
  <c r="P87" i="2"/>
  <c r="T87" i="2"/>
  <c r="R87" i="2"/>
  <c r="O87" i="2"/>
  <c r="M83" i="2"/>
  <c r="Q83" i="2"/>
  <c r="N83" i="2"/>
  <c r="S83" i="2"/>
  <c r="P83" i="2"/>
  <c r="T83" i="2"/>
  <c r="R83" i="2"/>
  <c r="O83" i="2"/>
  <c r="M79" i="2"/>
  <c r="Q79" i="2"/>
  <c r="M84" i="2"/>
  <c r="Q84" i="2"/>
  <c r="N84" i="2"/>
  <c r="S84" i="2"/>
  <c r="P84" i="2"/>
  <c r="T84" i="2"/>
  <c r="R84" i="2"/>
  <c r="O84" i="2"/>
  <c r="M86" i="2"/>
  <c r="Q86" i="2"/>
  <c r="N86" i="2"/>
  <c r="S86" i="2"/>
  <c r="P86" i="2"/>
  <c r="T86" i="2"/>
  <c r="R86" i="2"/>
  <c r="O86" i="2"/>
  <c r="M82" i="2"/>
  <c r="Q82" i="2"/>
  <c r="N82" i="2"/>
  <c r="S82" i="2"/>
  <c r="P82" i="2"/>
  <c r="T82" i="2"/>
  <c r="Z82" i="2" s="1"/>
  <c r="R82" i="2"/>
  <c r="O82" i="2"/>
  <c r="I10" i="18"/>
  <c r="I13" i="18"/>
  <c r="M79" i="10"/>
  <c r="M73" i="10" s="1"/>
  <c r="X79" i="10"/>
  <c r="X73" i="10" s="1"/>
  <c r="Z79" i="10"/>
  <c r="Z73" i="10" s="1"/>
  <c r="E75" i="17"/>
  <c r="P79" i="2"/>
  <c r="T79" i="2"/>
  <c r="N79" i="2"/>
  <c r="R79" i="2"/>
  <c r="O79" i="2"/>
  <c r="S79" i="2"/>
  <c r="E71" i="17"/>
  <c r="N75" i="2"/>
  <c r="R75" i="2"/>
  <c r="O75" i="2"/>
  <c r="S75" i="2"/>
  <c r="P75" i="2"/>
  <c r="T75" i="2"/>
  <c r="M75" i="2"/>
  <c r="E70" i="17"/>
  <c r="O74" i="2"/>
  <c r="S74" i="2"/>
  <c r="P74" i="2"/>
  <c r="T74" i="2"/>
  <c r="M74" i="2"/>
  <c r="Q74" i="2"/>
  <c r="N74" i="2"/>
  <c r="R74" i="2"/>
  <c r="E82" i="17"/>
  <c r="E74" i="17"/>
  <c r="P78" i="2"/>
  <c r="T78" i="2"/>
  <c r="M78" i="2"/>
  <c r="N78" i="2"/>
  <c r="R78" i="2"/>
  <c r="O78" i="2"/>
  <c r="S78" i="2"/>
  <c r="Y78" i="2" s="1"/>
  <c r="E73" i="17"/>
  <c r="M77" i="2"/>
  <c r="N77" i="2"/>
  <c r="R77" i="2"/>
  <c r="O77" i="2"/>
  <c r="S77" i="2"/>
  <c r="Y77" i="2" s="1"/>
  <c r="T77" i="2"/>
  <c r="P77" i="2"/>
  <c r="E81" i="17"/>
  <c r="E76" i="17"/>
  <c r="E72" i="17"/>
  <c r="M76" i="2"/>
  <c r="N76" i="2"/>
  <c r="R76" i="2"/>
  <c r="O76" i="2"/>
  <c r="S76" i="2"/>
  <c r="Y76" i="2" s="1"/>
  <c r="P76" i="2"/>
  <c r="T76" i="2"/>
  <c r="C79" i="10"/>
  <c r="C73" i="10" s="1"/>
  <c r="L79" i="10"/>
  <c r="L73" i="10" s="1"/>
  <c r="D79" i="10"/>
  <c r="D73" i="10" s="1"/>
  <c r="AA79" i="10"/>
  <c r="AA73" i="10" s="1"/>
  <c r="AG79" i="10"/>
  <c r="AG73" i="10" s="1"/>
  <c r="I79" i="10"/>
  <c r="I73" i="10" s="1"/>
  <c r="E69" i="17"/>
  <c r="O73" i="2"/>
  <c r="S73" i="2"/>
  <c r="P73" i="2"/>
  <c r="T73" i="2"/>
  <c r="Q73" i="2"/>
  <c r="N73" i="2"/>
  <c r="R73" i="2"/>
  <c r="M73" i="2"/>
  <c r="AE79" i="10"/>
  <c r="AE73" i="10" s="1"/>
  <c r="O79" i="10"/>
  <c r="O73" i="10" s="1"/>
  <c r="N79" i="10"/>
  <c r="N73" i="10" s="1"/>
  <c r="AB79" i="10"/>
  <c r="AB73" i="10" s="1"/>
  <c r="Y79" i="10"/>
  <c r="Y73" i="10" s="1"/>
  <c r="AF79" i="10"/>
  <c r="AF73" i="10" s="1"/>
  <c r="AJ79" i="10"/>
  <c r="AJ73" i="10" s="1"/>
  <c r="D85" i="14"/>
  <c r="E85" i="17"/>
  <c r="D88" i="14"/>
  <c r="E88" i="17"/>
  <c r="D95" i="14"/>
  <c r="E95" i="17"/>
  <c r="D83" i="14"/>
  <c r="E83" i="17"/>
  <c r="D89" i="14"/>
  <c r="E89" i="17"/>
  <c r="D92" i="14"/>
  <c r="E92" i="17"/>
  <c r="D80" i="14"/>
  <c r="E80" i="17"/>
  <c r="D91" i="14"/>
  <c r="E91" i="17"/>
  <c r="D87" i="14"/>
  <c r="E87" i="17"/>
  <c r="D79" i="14"/>
  <c r="E79" i="17"/>
  <c r="D94" i="14"/>
  <c r="E94" i="17"/>
  <c r="D90" i="14"/>
  <c r="E90" i="17"/>
  <c r="D86" i="14"/>
  <c r="E86" i="17"/>
  <c r="D78" i="14"/>
  <c r="E78" i="17"/>
  <c r="D93" i="14"/>
  <c r="E93" i="17"/>
  <c r="D77" i="14"/>
  <c r="E77" i="17"/>
  <c r="D97" i="14"/>
  <c r="E97" i="17"/>
  <c r="D96" i="14"/>
  <c r="E96" i="17"/>
  <c r="D84" i="14"/>
  <c r="E84" i="17"/>
  <c r="V79" i="10"/>
  <c r="V73" i="10" s="1"/>
  <c r="AI79" i="10"/>
  <c r="AI73" i="10" s="1"/>
  <c r="E79" i="10"/>
  <c r="E73" i="10" s="1"/>
  <c r="AK79" i="10"/>
  <c r="AK73" i="10" s="1"/>
  <c r="P79" i="10"/>
  <c r="P73" i="10" s="1"/>
  <c r="S79" i="10"/>
  <c r="S73" i="10" s="1"/>
  <c r="AC79" i="10"/>
  <c r="AC73" i="10" s="1"/>
  <c r="T79" i="10"/>
  <c r="T73" i="10" s="1"/>
  <c r="AH79" i="10"/>
  <c r="AH73" i="10" s="1"/>
  <c r="U79" i="10"/>
  <c r="U73" i="10" s="1"/>
  <c r="J79" i="10"/>
  <c r="J73" i="10" s="1"/>
  <c r="AL79" i="10"/>
  <c r="AL73" i="10" s="1"/>
  <c r="W79" i="10"/>
  <c r="W73" i="10" s="1"/>
  <c r="K79" i="10"/>
  <c r="K73" i="10" s="1"/>
  <c r="AD79" i="10"/>
  <c r="AD73" i="10" s="1"/>
  <c r="R79" i="10"/>
  <c r="R73" i="10" s="1"/>
  <c r="Q79" i="10"/>
  <c r="Q73" i="10" s="1"/>
  <c r="F79" i="10"/>
  <c r="F73" i="10" s="1"/>
  <c r="G79" i="10"/>
  <c r="G73" i="10" s="1"/>
  <c r="H79" i="10"/>
  <c r="H73" i="10" s="1"/>
  <c r="D73" i="14"/>
  <c r="D69" i="14"/>
  <c r="D75" i="14"/>
  <c r="D71" i="14"/>
  <c r="D74" i="14"/>
  <c r="D70" i="14"/>
  <c r="D76" i="14"/>
  <c r="D72" i="14"/>
  <c r="D82" i="14"/>
  <c r="D81" i="14"/>
  <c r="J16" i="10"/>
  <c r="J8" i="18" s="1"/>
  <c r="J6" i="18" s="1"/>
  <c r="I17" i="10"/>
  <c r="I59" i="10"/>
  <c r="H60" i="10"/>
  <c r="AL138" i="2" l="1"/>
  <c r="AH138" i="2"/>
  <c r="M207" i="2"/>
  <c r="N208" i="2" s="1"/>
  <c r="Q207" i="2"/>
  <c r="R208" i="2" s="1"/>
  <c r="V101" i="2"/>
  <c r="V96" i="2"/>
  <c r="I29" i="18"/>
  <c r="U90" i="2"/>
  <c r="U92" i="2"/>
  <c r="V93" i="2"/>
  <c r="M206" i="2"/>
  <c r="Q206" i="2"/>
  <c r="Y95" i="2"/>
  <c r="W87" i="2"/>
  <c r="X92" i="2"/>
  <c r="Y101" i="2"/>
  <c r="X90" i="2"/>
  <c r="U91" i="2"/>
  <c r="Y93" i="2"/>
  <c r="J22" i="18"/>
  <c r="J25" i="18"/>
  <c r="V94" i="2"/>
  <c r="V95" i="2"/>
  <c r="V100" i="2"/>
  <c r="Z89" i="2"/>
  <c r="W86" i="2"/>
  <c r="Y96" i="2"/>
  <c r="Y94" i="2"/>
  <c r="U96" i="2"/>
  <c r="W96" i="2"/>
  <c r="Z95" i="2"/>
  <c r="X95" i="2"/>
  <c r="X99" i="2"/>
  <c r="Z99" i="2"/>
  <c r="Z100" i="2"/>
  <c r="U100" i="2"/>
  <c r="X98" i="2"/>
  <c r="Z93" i="2"/>
  <c r="X93" i="2"/>
  <c r="Z97" i="2"/>
  <c r="Z101" i="2"/>
  <c r="X101" i="2"/>
  <c r="Z94" i="2"/>
  <c r="X94" i="2"/>
  <c r="W95" i="2"/>
  <c r="U95" i="2"/>
  <c r="U99" i="2"/>
  <c r="W99" i="2"/>
  <c r="W100" i="2"/>
  <c r="X100" i="2"/>
  <c r="U98" i="2"/>
  <c r="W98" i="2"/>
  <c r="W93" i="2"/>
  <c r="U93" i="2"/>
  <c r="U97" i="2"/>
  <c r="W97" i="2"/>
  <c r="W101" i="2"/>
  <c r="U101" i="2"/>
  <c r="W94" i="2"/>
  <c r="U94" i="2"/>
  <c r="Y99" i="2"/>
  <c r="X96" i="2"/>
  <c r="Z96" i="2"/>
  <c r="Z98" i="2"/>
  <c r="Y98" i="2"/>
  <c r="X97" i="2"/>
  <c r="Y97" i="2"/>
  <c r="V99" i="2"/>
  <c r="V98" i="2"/>
  <c r="V97" i="2"/>
  <c r="W92" i="2"/>
  <c r="W91" i="2"/>
  <c r="W90" i="2"/>
  <c r="V92" i="2"/>
  <c r="V91" i="2"/>
  <c r="V90" i="2"/>
  <c r="Z92" i="2"/>
  <c r="Z91" i="2"/>
  <c r="Z90" i="2"/>
  <c r="Y92" i="2"/>
  <c r="Y91" i="2"/>
  <c r="Y90" i="2"/>
  <c r="W82" i="2"/>
  <c r="W88" i="2"/>
  <c r="Z81" i="2"/>
  <c r="Z88" i="2"/>
  <c r="W83" i="2"/>
  <c r="Z80" i="2"/>
  <c r="W84" i="2"/>
  <c r="W89" i="2"/>
  <c r="Z85" i="2"/>
  <c r="Z86" i="2"/>
  <c r="Z87" i="2"/>
  <c r="Z83" i="2"/>
  <c r="Z84" i="2"/>
  <c r="X86" i="2"/>
  <c r="X83" i="2"/>
  <c r="X87" i="2"/>
  <c r="X82" i="2"/>
  <c r="Y82" i="2"/>
  <c r="Y86" i="2"/>
  <c r="X84" i="2"/>
  <c r="U84" i="2"/>
  <c r="Y83" i="2"/>
  <c r="Y87" i="2"/>
  <c r="X80" i="2"/>
  <c r="U80" i="2"/>
  <c r="X88" i="2"/>
  <c r="U88" i="2"/>
  <c r="X81" i="2"/>
  <c r="U81" i="2"/>
  <c r="X85" i="2"/>
  <c r="U85" i="2"/>
  <c r="X89" i="2"/>
  <c r="U89" i="2"/>
  <c r="V84" i="2"/>
  <c r="V80" i="2"/>
  <c r="V88" i="2"/>
  <c r="V81" i="2"/>
  <c r="V85" i="2"/>
  <c r="V89" i="2"/>
  <c r="CP216" i="11"/>
  <c r="CP218" i="11" s="1"/>
  <c r="CP217" i="11"/>
  <c r="CS203" i="11"/>
  <c r="CR211" i="11"/>
  <c r="CR215" i="11"/>
  <c r="CR214" i="11"/>
  <c r="CR205" i="11"/>
  <c r="CR209" i="11"/>
  <c r="CR204" i="11"/>
  <c r="CR206" i="11"/>
  <c r="CR210" i="11"/>
  <c r="CR212" i="11"/>
  <c r="CR213" i="11"/>
  <c r="CR208" i="11"/>
  <c r="CR207" i="11"/>
  <c r="CA203" i="11"/>
  <c r="BZ211" i="11"/>
  <c r="BZ214" i="11"/>
  <c r="BZ208" i="11"/>
  <c r="BZ213" i="11"/>
  <c r="BZ207" i="11"/>
  <c r="BZ205" i="11"/>
  <c r="BZ215" i="11"/>
  <c r="BZ212" i="11"/>
  <c r="BZ210" i="11"/>
  <c r="BZ206" i="11"/>
  <c r="BZ209" i="11"/>
  <c r="BZ204" i="11"/>
  <c r="CQ205" i="11"/>
  <c r="CQ211" i="11"/>
  <c r="CQ212" i="11"/>
  <c r="CQ214" i="11"/>
  <c r="CQ215" i="11"/>
  <c r="CQ210" i="11"/>
  <c r="CQ208" i="11"/>
  <c r="CQ209" i="11"/>
  <c r="CQ206" i="11"/>
  <c r="CQ207" i="11"/>
  <c r="CQ213" i="11"/>
  <c r="CQ204" i="11"/>
  <c r="BX216" i="11"/>
  <c r="BX218" i="11" s="1"/>
  <c r="BX217" i="11"/>
  <c r="BY215" i="11"/>
  <c r="BY209" i="11"/>
  <c r="BY210" i="11"/>
  <c r="BY207" i="11"/>
  <c r="BY211" i="11"/>
  <c r="BY204" i="11"/>
  <c r="BY214" i="11"/>
  <c r="BY213" i="11"/>
  <c r="BY205" i="11"/>
  <c r="BY206" i="11"/>
  <c r="BY212" i="11"/>
  <c r="BY208" i="11"/>
  <c r="Y84" i="2"/>
  <c r="Y80" i="2"/>
  <c r="Y88" i="2"/>
  <c r="Y81" i="2"/>
  <c r="Y85" i="2"/>
  <c r="Y89" i="2"/>
  <c r="V82" i="2"/>
  <c r="V86" i="2"/>
  <c r="V83" i="2"/>
  <c r="V87" i="2"/>
  <c r="U82" i="2"/>
  <c r="U86" i="2"/>
  <c r="U83" i="2"/>
  <c r="U87" i="2"/>
  <c r="V76" i="2"/>
  <c r="J13" i="18"/>
  <c r="J10" i="18"/>
  <c r="V77" i="2"/>
  <c r="V78" i="2"/>
  <c r="V79" i="2"/>
  <c r="Y79" i="2"/>
  <c r="W77" i="2"/>
  <c r="Z76" i="2"/>
  <c r="X76" i="2"/>
  <c r="U77" i="2"/>
  <c r="Z74" i="2"/>
  <c r="W76" i="2"/>
  <c r="U76" i="2"/>
  <c r="W74" i="2"/>
  <c r="Z75" i="2"/>
  <c r="X75" i="2"/>
  <c r="V74" i="2"/>
  <c r="X78" i="2"/>
  <c r="Z78" i="2"/>
  <c r="X74" i="2"/>
  <c r="W75" i="2"/>
  <c r="U75" i="2"/>
  <c r="X79" i="2"/>
  <c r="Z79" i="2"/>
  <c r="X77" i="2"/>
  <c r="U78" i="2"/>
  <c r="W78" i="2"/>
  <c r="U74" i="2"/>
  <c r="Y75" i="2"/>
  <c r="U79" i="2"/>
  <c r="W79" i="2"/>
  <c r="Z77" i="2"/>
  <c r="Y74" i="2"/>
  <c r="V75" i="2"/>
  <c r="Y73" i="2"/>
  <c r="X73" i="2"/>
  <c r="Z73" i="2"/>
  <c r="W73" i="2"/>
  <c r="U73" i="2"/>
  <c r="V73" i="2"/>
  <c r="I60" i="10"/>
  <c r="J59" i="10"/>
  <c r="K16" i="10"/>
  <c r="K8" i="18" s="1"/>
  <c r="K6" i="18" s="1"/>
  <c r="J17" i="10"/>
  <c r="H6" i="8"/>
  <c r="AT3" i="8"/>
  <c r="AU3" i="8"/>
  <c r="AV3" i="8"/>
  <c r="AW3" i="8"/>
  <c r="AX3" i="8"/>
  <c r="AY3" i="8"/>
  <c r="AZ3" i="8"/>
  <c r="BA3" i="8"/>
  <c r="BB3" i="8"/>
  <c r="BC3" i="8"/>
  <c r="BD3" i="8"/>
  <c r="BE3" i="8"/>
  <c r="BF3" i="8"/>
  <c r="BG3" i="8"/>
  <c r="BH3" i="8"/>
  <c r="BI3" i="8"/>
  <c r="BJ3" i="8"/>
  <c r="BK3" i="8"/>
  <c r="AT4" i="8"/>
  <c r="AU4" i="8"/>
  <c r="AV4" i="8"/>
  <c r="AW4" i="8"/>
  <c r="AX4" i="8"/>
  <c r="AY4" i="8"/>
  <c r="AZ4" i="8"/>
  <c r="BA4" i="8"/>
  <c r="BB4" i="8"/>
  <c r="BC4" i="8"/>
  <c r="BD4" i="8"/>
  <c r="BE4" i="8"/>
  <c r="BF4" i="8"/>
  <c r="BG4" i="8"/>
  <c r="BH4" i="8"/>
  <c r="BI4" i="8"/>
  <c r="BJ4" i="8"/>
  <c r="BK4" i="8"/>
  <c r="AT5" i="8"/>
  <c r="AU5" i="8"/>
  <c r="AV5" i="8"/>
  <c r="AW5" i="8"/>
  <c r="AX5" i="8"/>
  <c r="AY5" i="8"/>
  <c r="AZ5" i="8"/>
  <c r="BA5" i="8"/>
  <c r="BB5" i="8"/>
  <c r="BC5" i="8"/>
  <c r="BD5" i="8"/>
  <c r="BE5" i="8"/>
  <c r="BF5" i="8"/>
  <c r="BG5" i="8"/>
  <c r="BH5" i="8"/>
  <c r="BI5" i="8"/>
  <c r="BJ5" i="8"/>
  <c r="BK5" i="8"/>
  <c r="AT6" i="8"/>
  <c r="AU6" i="8"/>
  <c r="AV6" i="8"/>
  <c r="AW6" i="8"/>
  <c r="AX6" i="8"/>
  <c r="AY6" i="8"/>
  <c r="AZ6" i="8"/>
  <c r="BA6" i="8"/>
  <c r="BB6" i="8"/>
  <c r="BC6" i="8"/>
  <c r="BD6" i="8"/>
  <c r="BE6" i="8"/>
  <c r="BF6" i="8"/>
  <c r="BG6" i="8"/>
  <c r="BH6" i="8"/>
  <c r="BI6" i="8"/>
  <c r="BJ6" i="8"/>
  <c r="BK6" i="8"/>
  <c r="AT7" i="8"/>
  <c r="AU7" i="8"/>
  <c r="AV7" i="8"/>
  <c r="AW7" i="8"/>
  <c r="AX7" i="8"/>
  <c r="AY7" i="8"/>
  <c r="AZ7" i="8"/>
  <c r="BA7" i="8"/>
  <c r="BB7" i="8"/>
  <c r="BC7" i="8"/>
  <c r="BD7" i="8"/>
  <c r="BE7" i="8"/>
  <c r="BF7" i="8"/>
  <c r="BG7" i="8"/>
  <c r="BH7" i="8"/>
  <c r="BI7" i="8"/>
  <c r="BJ7" i="8"/>
  <c r="BK7" i="8"/>
  <c r="AT8" i="8"/>
  <c r="AU8" i="8"/>
  <c r="AV8" i="8"/>
  <c r="AW8" i="8"/>
  <c r="AX8" i="8"/>
  <c r="AY8" i="8"/>
  <c r="AZ8" i="8"/>
  <c r="BA8" i="8"/>
  <c r="BB8" i="8"/>
  <c r="BC8" i="8"/>
  <c r="BD8" i="8"/>
  <c r="BE8" i="8"/>
  <c r="BF8" i="8"/>
  <c r="BG8" i="8"/>
  <c r="BH8" i="8"/>
  <c r="BI8" i="8"/>
  <c r="BJ8" i="8"/>
  <c r="BK8" i="8"/>
  <c r="J29" i="18" l="1"/>
  <c r="K25" i="18"/>
  <c r="K22" i="18"/>
  <c r="N207" i="2"/>
  <c r="R207" i="2"/>
  <c r="BY216" i="11"/>
  <c r="BY218" i="11" s="1"/>
  <c r="BY217" i="11"/>
  <c r="CQ216" i="11"/>
  <c r="CQ218" i="11" s="1"/>
  <c r="CQ217" i="11"/>
  <c r="BZ217" i="11"/>
  <c r="BZ216" i="11"/>
  <c r="CB203" i="11"/>
  <c r="CC203" i="11" s="1"/>
  <c r="CD203" i="11" s="1"/>
  <c r="CE203" i="11" s="1"/>
  <c r="CF203" i="11" s="1"/>
  <c r="CG203" i="11" s="1"/>
  <c r="CA208" i="11"/>
  <c r="CA205" i="11"/>
  <c r="CA212" i="11"/>
  <c r="CA214" i="11"/>
  <c r="CA207" i="11"/>
  <c r="CA211" i="11"/>
  <c r="CA204" i="11"/>
  <c r="CA210" i="11"/>
  <c r="CA213" i="11"/>
  <c r="CA206" i="11"/>
  <c r="CA215" i="11"/>
  <c r="CA209" i="11"/>
  <c r="CT203" i="11"/>
  <c r="CU203" i="11" s="1"/>
  <c r="CV203" i="11" s="1"/>
  <c r="CW203" i="11" s="1"/>
  <c r="CX203" i="11" s="1"/>
  <c r="CY203" i="11" s="1"/>
  <c r="CS214" i="11"/>
  <c r="CS206" i="11"/>
  <c r="CS205" i="11"/>
  <c r="CS212" i="11"/>
  <c r="CS207" i="11"/>
  <c r="CS209" i="11"/>
  <c r="CS208" i="11"/>
  <c r="CS210" i="11"/>
  <c r="CS213" i="11"/>
  <c r="CS211" i="11"/>
  <c r="CS215" i="11"/>
  <c r="CS204" i="11"/>
  <c r="CR216" i="11"/>
  <c r="CR217" i="11"/>
  <c r="K10" i="18"/>
  <c r="K13" i="18"/>
  <c r="L16" i="10"/>
  <c r="L8" i="18" s="1"/>
  <c r="L6" i="18" s="1"/>
  <c r="K17" i="10"/>
  <c r="J60" i="10"/>
  <c r="K59" i="10"/>
  <c r="CY213" i="11" l="1"/>
  <c r="CY207" i="11"/>
  <c r="CY208" i="11"/>
  <c r="CY209" i="11"/>
  <c r="CY215" i="11"/>
  <c r="CY206" i="11"/>
  <c r="CY205" i="11"/>
  <c r="CY214" i="11"/>
  <c r="CY210" i="11"/>
  <c r="CY212" i="11"/>
  <c r="CY211" i="11"/>
  <c r="CY204" i="11"/>
  <c r="CG210" i="11"/>
  <c r="CG206" i="11"/>
  <c r="CG205" i="11"/>
  <c r="CG212" i="11"/>
  <c r="CG211" i="11"/>
  <c r="CG208" i="11"/>
  <c r="CG204" i="11"/>
  <c r="CG214" i="11"/>
  <c r="CG213" i="11"/>
  <c r="CG215" i="11"/>
  <c r="CG209" i="11"/>
  <c r="CG207" i="11"/>
  <c r="K29" i="18"/>
  <c r="CX204" i="11"/>
  <c r="CX206" i="11"/>
  <c r="CX213" i="11"/>
  <c r="CX211" i="11"/>
  <c r="CX208" i="11"/>
  <c r="CX214" i="11"/>
  <c r="CX205" i="11"/>
  <c r="CX215" i="11"/>
  <c r="CX209" i="11"/>
  <c r="CX207" i="11"/>
  <c r="CX210" i="11"/>
  <c r="CX212" i="11"/>
  <c r="CF212" i="11"/>
  <c r="CF205" i="11"/>
  <c r="CF206" i="11"/>
  <c r="CF207" i="11"/>
  <c r="CF213" i="11"/>
  <c r="CF210" i="11"/>
  <c r="CF215" i="11"/>
  <c r="CF209" i="11"/>
  <c r="CF214" i="11"/>
  <c r="CF211" i="11"/>
  <c r="CF208" i="11"/>
  <c r="CF204" i="11"/>
  <c r="L25" i="18"/>
  <c r="L22" i="18"/>
  <c r="CW212" i="11"/>
  <c r="CW208" i="11"/>
  <c r="CW210" i="11"/>
  <c r="CW206" i="11"/>
  <c r="CW207" i="11"/>
  <c r="CW209" i="11"/>
  <c r="CW215" i="11"/>
  <c r="CW211" i="11"/>
  <c r="CW205" i="11"/>
  <c r="CW214" i="11"/>
  <c r="CW213" i="11"/>
  <c r="CW204" i="11"/>
  <c r="CE205" i="11"/>
  <c r="CE215" i="11"/>
  <c r="CE210" i="11"/>
  <c r="CE207" i="11"/>
  <c r="CE206" i="11"/>
  <c r="CE208" i="11"/>
  <c r="CE209" i="11"/>
  <c r="CE204" i="11"/>
  <c r="CE212" i="11"/>
  <c r="CE213" i="11"/>
  <c r="CE211" i="11"/>
  <c r="CE214" i="11"/>
  <c r="CV204" i="11"/>
  <c r="CV208" i="11"/>
  <c r="CV212" i="11"/>
  <c r="CV206" i="11"/>
  <c r="CV205" i="11"/>
  <c r="CV209" i="11"/>
  <c r="CV213" i="11"/>
  <c r="CV214" i="11"/>
  <c r="CV207" i="11"/>
  <c r="CV211" i="11"/>
  <c r="CV215" i="11"/>
  <c r="CV210" i="11"/>
  <c r="CD204" i="11"/>
  <c r="CD208" i="11"/>
  <c r="CD212" i="11"/>
  <c r="CD209" i="11"/>
  <c r="CD210" i="11"/>
  <c r="CD207" i="11"/>
  <c r="CD211" i="11"/>
  <c r="CD215" i="11"/>
  <c r="CD205" i="11"/>
  <c r="CD213" i="11"/>
  <c r="CD206" i="11"/>
  <c r="CD214" i="11"/>
  <c r="CU212" i="11"/>
  <c r="CU214" i="11"/>
  <c r="CU213" i="11"/>
  <c r="CU205" i="11"/>
  <c r="CU208" i="11"/>
  <c r="CU209" i="11"/>
  <c r="CU210" i="11"/>
  <c r="CU204" i="11"/>
  <c r="CU211" i="11"/>
  <c r="CU206" i="11"/>
  <c r="CU207" i="11"/>
  <c r="CU215" i="11"/>
  <c r="CC215" i="11"/>
  <c r="CC208" i="11"/>
  <c r="CC210" i="11"/>
  <c r="CC211" i="11"/>
  <c r="CC209" i="11"/>
  <c r="CC214" i="11"/>
  <c r="CC213" i="11"/>
  <c r="CC207" i="11"/>
  <c r="CC205" i="11"/>
  <c r="CC212" i="11"/>
  <c r="CC204" i="11"/>
  <c r="CC206" i="11"/>
  <c r="BZ218" i="11"/>
  <c r="CR218" i="11"/>
  <c r="CA217" i="11"/>
  <c r="CA216" i="11"/>
  <c r="CA218" i="11" s="1"/>
  <c r="CS216" i="11"/>
  <c r="CS218" i="11" s="1"/>
  <c r="CS217" i="11"/>
  <c r="CT207" i="11"/>
  <c r="CT211" i="11"/>
  <c r="CT206" i="11"/>
  <c r="CT209" i="11"/>
  <c r="CT215" i="11"/>
  <c r="CT204" i="11"/>
  <c r="CT208" i="11"/>
  <c r="CT213" i="11"/>
  <c r="CT210" i="11"/>
  <c r="CT212" i="11"/>
  <c r="CT205" i="11"/>
  <c r="CT214" i="11"/>
  <c r="CB211" i="11"/>
  <c r="CB204" i="11"/>
  <c r="CB213" i="11"/>
  <c r="CB215" i="11"/>
  <c r="CB212" i="11"/>
  <c r="CB205" i="11"/>
  <c r="CB214" i="11"/>
  <c r="CB206" i="11"/>
  <c r="CB207" i="11"/>
  <c r="CB208" i="11"/>
  <c r="CB209" i="11"/>
  <c r="CB210" i="11"/>
  <c r="L10" i="18"/>
  <c r="L13" i="18"/>
  <c r="M16" i="10"/>
  <c r="M8" i="18" s="1"/>
  <c r="M6" i="18" s="1"/>
  <c r="L17" i="10"/>
  <c r="K60" i="10"/>
  <c r="L59" i="10"/>
  <c r="CY217" i="11" l="1"/>
  <c r="CY216" i="11"/>
  <c r="CG217" i="11"/>
  <c r="CG216" i="11"/>
  <c r="L29" i="18"/>
  <c r="CF217" i="11"/>
  <c r="CF216" i="11"/>
  <c r="CX217" i="11"/>
  <c r="CX216" i="11"/>
  <c r="M25" i="18"/>
  <c r="M22" i="18"/>
  <c r="CE217" i="11"/>
  <c r="CE216" i="11"/>
  <c r="CW216" i="11"/>
  <c r="CW217" i="11"/>
  <c r="CV216" i="11"/>
  <c r="CV217" i="11"/>
  <c r="CD217" i="11"/>
  <c r="CD216" i="11"/>
  <c r="CC216" i="11"/>
  <c r="CC217" i="11"/>
  <c r="CU217" i="11"/>
  <c r="CU216" i="11"/>
  <c r="CT216" i="11"/>
  <c r="CT217" i="11"/>
  <c r="CB217" i="11"/>
  <c r="CB216" i="11"/>
  <c r="M10" i="18"/>
  <c r="M13" i="18"/>
  <c r="N16" i="10"/>
  <c r="N8" i="18" s="1"/>
  <c r="N6" i="18" s="1"/>
  <c r="M17" i="10"/>
  <c r="L60" i="10"/>
  <c r="M59" i="10"/>
  <c r="O3" i="8"/>
  <c r="O4" i="8"/>
  <c r="O6" i="8"/>
  <c r="AS8" i="8"/>
  <c r="AR8" i="8"/>
  <c r="AQ8" i="8"/>
  <c r="AP8" i="8"/>
  <c r="AO8" i="8"/>
  <c r="AN8" i="8"/>
  <c r="AM8" i="8"/>
  <c r="AL8" i="8"/>
  <c r="AK8" i="8"/>
  <c r="AJ8" i="8"/>
  <c r="AI8" i="8"/>
  <c r="AH8" i="8"/>
  <c r="AG8" i="8"/>
  <c r="AF8" i="8"/>
  <c r="AE8" i="8"/>
  <c r="AD8" i="8"/>
  <c r="AC8" i="8"/>
  <c r="AB8" i="8"/>
  <c r="AA8" i="8"/>
  <c r="Z8" i="8"/>
  <c r="Y8" i="8"/>
  <c r="X8" i="8"/>
  <c r="W8" i="8"/>
  <c r="V8" i="8"/>
  <c r="U8" i="8"/>
  <c r="T8" i="8"/>
  <c r="S8" i="8"/>
  <c r="R8" i="8"/>
  <c r="Q8" i="8"/>
  <c r="P8" i="8"/>
  <c r="O8" i="8"/>
  <c r="N8" i="8"/>
  <c r="M8" i="8"/>
  <c r="L8" i="8"/>
  <c r="K8" i="8"/>
  <c r="J8" i="8"/>
  <c r="I8" i="8"/>
  <c r="H8" i="8"/>
  <c r="G8" i="8"/>
  <c r="F8" i="8"/>
  <c r="AS7" i="8"/>
  <c r="AR7" i="8"/>
  <c r="AQ7" i="8"/>
  <c r="AP7" i="8"/>
  <c r="AO7" i="8"/>
  <c r="AN7" i="8"/>
  <c r="AM7" i="8"/>
  <c r="AL7" i="8"/>
  <c r="AK7" i="8"/>
  <c r="AJ7" i="8"/>
  <c r="AI7" i="8"/>
  <c r="AH7" i="8"/>
  <c r="AG7" i="8"/>
  <c r="AF7" i="8"/>
  <c r="AE7" i="8"/>
  <c r="AD7" i="8"/>
  <c r="AC7" i="8"/>
  <c r="AB7" i="8"/>
  <c r="AA7" i="8"/>
  <c r="Z7" i="8"/>
  <c r="Y7" i="8"/>
  <c r="X7" i="8"/>
  <c r="W7" i="8"/>
  <c r="V7" i="8"/>
  <c r="U7" i="8"/>
  <c r="T7" i="8"/>
  <c r="S7" i="8"/>
  <c r="R7" i="8"/>
  <c r="Q7" i="8"/>
  <c r="P7" i="8"/>
  <c r="O7" i="8"/>
  <c r="N7" i="8"/>
  <c r="M7" i="8"/>
  <c r="L7" i="8"/>
  <c r="K7" i="8"/>
  <c r="J7" i="8"/>
  <c r="I7" i="8"/>
  <c r="H7" i="8"/>
  <c r="G7" i="8"/>
  <c r="F7" i="8"/>
  <c r="AS6" i="8"/>
  <c r="AR6" i="8"/>
  <c r="AQ6" i="8"/>
  <c r="AP6" i="8"/>
  <c r="AO6" i="8"/>
  <c r="AN6" i="8"/>
  <c r="AM6" i="8"/>
  <c r="AL6" i="8"/>
  <c r="AK6" i="8"/>
  <c r="AJ6" i="8"/>
  <c r="AI6" i="8"/>
  <c r="AH6" i="8"/>
  <c r="AG6" i="8"/>
  <c r="AF6" i="8"/>
  <c r="AE6" i="8"/>
  <c r="AD6" i="8"/>
  <c r="AC6" i="8"/>
  <c r="AB6" i="8"/>
  <c r="AA6" i="8"/>
  <c r="Z6" i="8"/>
  <c r="Y6" i="8"/>
  <c r="X6" i="8"/>
  <c r="W6" i="8"/>
  <c r="V6" i="8"/>
  <c r="U6" i="8"/>
  <c r="T6" i="8"/>
  <c r="S6" i="8"/>
  <c r="R6" i="8"/>
  <c r="Q6" i="8"/>
  <c r="P6" i="8"/>
  <c r="N6" i="8"/>
  <c r="M6" i="8"/>
  <c r="L6" i="8"/>
  <c r="K6" i="8"/>
  <c r="J6" i="8"/>
  <c r="I6" i="8"/>
  <c r="F24" i="18" s="1"/>
  <c r="G6" i="8"/>
  <c r="F6" i="8"/>
  <c r="AS5" i="8"/>
  <c r="AR5" i="8"/>
  <c r="AQ5" i="8"/>
  <c r="AP5" i="8"/>
  <c r="AO5" i="8"/>
  <c r="AN5" i="8"/>
  <c r="AM5" i="8"/>
  <c r="AL5" i="8"/>
  <c r="AK5" i="8"/>
  <c r="AJ5" i="8"/>
  <c r="AI5" i="8"/>
  <c r="AH5" i="8"/>
  <c r="AG5" i="8"/>
  <c r="AF5" i="8"/>
  <c r="AE5" i="8"/>
  <c r="AD5" i="8"/>
  <c r="AC5" i="8"/>
  <c r="AB5" i="8"/>
  <c r="AA5" i="8"/>
  <c r="Z5" i="8"/>
  <c r="Y5" i="8"/>
  <c r="X5" i="8"/>
  <c r="W5" i="8"/>
  <c r="V5" i="8"/>
  <c r="U5" i="8"/>
  <c r="T5" i="8"/>
  <c r="S5" i="8"/>
  <c r="R5" i="8"/>
  <c r="Q5" i="8"/>
  <c r="P5" i="8"/>
  <c r="O5" i="8"/>
  <c r="N5" i="8"/>
  <c r="M5" i="8"/>
  <c r="L5" i="8"/>
  <c r="K5" i="8"/>
  <c r="J5" i="8"/>
  <c r="I5" i="8"/>
  <c r="H5" i="8"/>
  <c r="G5" i="8"/>
  <c r="F5" i="8"/>
  <c r="AS4" i="8"/>
  <c r="AR4" i="8"/>
  <c r="AQ4" i="8"/>
  <c r="AP4" i="8"/>
  <c r="AO4" i="8"/>
  <c r="AN4" i="8"/>
  <c r="AM4" i="8"/>
  <c r="AL4" i="8"/>
  <c r="AK4" i="8"/>
  <c r="AJ4" i="8"/>
  <c r="AI4" i="8"/>
  <c r="AH4" i="8"/>
  <c r="AG4" i="8"/>
  <c r="AF4" i="8"/>
  <c r="AE4" i="8"/>
  <c r="AD4" i="8"/>
  <c r="AC4" i="8"/>
  <c r="AB4" i="8"/>
  <c r="AA4" i="8"/>
  <c r="Z4" i="8"/>
  <c r="Y4" i="8"/>
  <c r="X4" i="8"/>
  <c r="W4" i="8"/>
  <c r="V4" i="8"/>
  <c r="U4" i="8"/>
  <c r="T4" i="8"/>
  <c r="S4" i="8"/>
  <c r="R4" i="8"/>
  <c r="Q4" i="8"/>
  <c r="P4" i="8"/>
  <c r="N4" i="8"/>
  <c r="M4" i="8"/>
  <c r="L4" i="8"/>
  <c r="K4" i="8"/>
  <c r="J4" i="8"/>
  <c r="I4" i="8"/>
  <c r="H4" i="8"/>
  <c r="G4" i="8"/>
  <c r="F4" i="8"/>
  <c r="AS3" i="8"/>
  <c r="AR3" i="8"/>
  <c r="AQ3" i="8"/>
  <c r="AP3" i="8"/>
  <c r="AO3" i="8"/>
  <c r="AN3" i="8"/>
  <c r="AM3" i="8"/>
  <c r="AL3" i="8"/>
  <c r="AK3" i="8"/>
  <c r="AJ3" i="8"/>
  <c r="AI3" i="8"/>
  <c r="AH3" i="8"/>
  <c r="AG3" i="8"/>
  <c r="AF3" i="8"/>
  <c r="AE3" i="8"/>
  <c r="AD3" i="8"/>
  <c r="AC3" i="8"/>
  <c r="AB3" i="8"/>
  <c r="AA3" i="8"/>
  <c r="Z3" i="8"/>
  <c r="Y3" i="8"/>
  <c r="X3" i="8"/>
  <c r="W3" i="8"/>
  <c r="V3" i="8"/>
  <c r="U3" i="8"/>
  <c r="T3" i="8"/>
  <c r="S3" i="8"/>
  <c r="R3" i="8"/>
  <c r="Q3" i="8"/>
  <c r="P3" i="8"/>
  <c r="N3" i="8"/>
  <c r="M3" i="8"/>
  <c r="L3" i="8"/>
  <c r="K3" i="8"/>
  <c r="J3" i="8"/>
  <c r="I3" i="8"/>
  <c r="H3" i="8"/>
  <c r="G3" i="8"/>
  <c r="F3" i="8"/>
  <c r="E8" i="8"/>
  <c r="E7" i="8"/>
  <c r="E6" i="8"/>
  <c r="E5" i="8"/>
  <c r="E4" i="8"/>
  <c r="E3" i="8"/>
  <c r="D8" i="8"/>
  <c r="D7" i="8"/>
  <c r="D6" i="8"/>
  <c r="D5" i="8"/>
  <c r="D4" i="8"/>
  <c r="D3" i="8"/>
  <c r="CY218" i="11" l="1"/>
  <c r="CG218" i="11"/>
  <c r="I24" i="18"/>
  <c r="M29" i="18"/>
  <c r="CF218" i="11"/>
  <c r="CX218" i="11"/>
  <c r="E21" i="18"/>
  <c r="I21" i="18"/>
  <c r="J24" i="18"/>
  <c r="F21" i="18"/>
  <c r="G24" i="18"/>
  <c r="C21" i="18"/>
  <c r="G21" i="18"/>
  <c r="K21" i="18"/>
  <c r="C24" i="18"/>
  <c r="H24" i="18"/>
  <c r="J21" i="18"/>
  <c r="K24" i="18"/>
  <c r="D21" i="18"/>
  <c r="H21" i="18"/>
  <c r="L21" i="18"/>
  <c r="D24" i="18"/>
  <c r="E24" i="18"/>
  <c r="L24" i="18"/>
  <c r="M21" i="18"/>
  <c r="M24" i="18"/>
  <c r="N25" i="18"/>
  <c r="N24" i="18" s="1"/>
  <c r="N22" i="18"/>
  <c r="N21" i="18" s="1"/>
  <c r="CE218" i="11"/>
  <c r="CW218" i="11"/>
  <c r="CV218" i="11"/>
  <c r="CD218" i="11"/>
  <c r="I12" i="18"/>
  <c r="J9" i="18"/>
  <c r="CB218" i="11"/>
  <c r="CC218" i="11"/>
  <c r="CT218" i="11"/>
  <c r="CU218" i="11"/>
  <c r="G9" i="18"/>
  <c r="F12" i="18"/>
  <c r="J12" i="18"/>
  <c r="D12" i="18"/>
  <c r="H12" i="18"/>
  <c r="E9" i="18"/>
  <c r="I9" i="18"/>
  <c r="E12" i="18"/>
  <c r="K9" i="18"/>
  <c r="L9" i="18"/>
  <c r="F9" i="18"/>
  <c r="L12" i="18"/>
  <c r="C9" i="18"/>
  <c r="C12" i="18"/>
  <c r="G12" i="18"/>
  <c r="K12" i="18"/>
  <c r="D9" i="18"/>
  <c r="H9" i="18"/>
  <c r="M9" i="18"/>
  <c r="M12" i="18"/>
  <c r="N13" i="18"/>
  <c r="N12" i="18" s="1"/>
  <c r="N10" i="18"/>
  <c r="O16" i="10"/>
  <c r="O8" i="18" s="1"/>
  <c r="O6" i="18" s="1"/>
  <c r="N17" i="10"/>
  <c r="N59" i="10"/>
  <c r="M60" i="10"/>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N9" i="18" l="1"/>
  <c r="N29" i="18"/>
  <c r="O22" i="18"/>
  <c r="O21" i="18" s="1"/>
  <c r="O25" i="18"/>
  <c r="O24" i="18" s="1"/>
  <c r="O10" i="18"/>
  <c r="O13" i="18"/>
  <c r="O12" i="18" s="1"/>
  <c r="B2" i="17"/>
  <c r="B4" i="14"/>
  <c r="B4" i="17"/>
  <c r="B16" i="14"/>
  <c r="B16" i="17"/>
  <c r="B28" i="14"/>
  <c r="B28" i="17"/>
  <c r="B36" i="14"/>
  <c r="B36" i="17"/>
  <c r="B5" i="14"/>
  <c r="B5" i="17"/>
  <c r="B9" i="14"/>
  <c r="B9" i="17"/>
  <c r="B13" i="14"/>
  <c r="B13" i="17"/>
  <c r="B17" i="14"/>
  <c r="B17" i="17"/>
  <c r="B21" i="14"/>
  <c r="B21" i="17"/>
  <c r="B25" i="14"/>
  <c r="B25" i="17"/>
  <c r="B29" i="14"/>
  <c r="B29" i="17"/>
  <c r="B33" i="14"/>
  <c r="B33" i="17"/>
  <c r="B37" i="14"/>
  <c r="B37" i="17"/>
  <c r="B8" i="14"/>
  <c r="B8" i="17"/>
  <c r="B24" i="14"/>
  <c r="B24" i="17"/>
  <c r="B6" i="14"/>
  <c r="B6" i="17"/>
  <c r="B10" i="14"/>
  <c r="B10" i="17"/>
  <c r="B14" i="14"/>
  <c r="B14" i="17"/>
  <c r="B18" i="14"/>
  <c r="B18" i="17"/>
  <c r="B22" i="14"/>
  <c r="B22" i="17"/>
  <c r="B26" i="14"/>
  <c r="B26" i="17"/>
  <c r="B30" i="14"/>
  <c r="B30" i="17"/>
  <c r="B34" i="14"/>
  <c r="B34" i="17"/>
  <c r="B38" i="14"/>
  <c r="B38" i="17"/>
  <c r="B12" i="14"/>
  <c r="B12" i="17"/>
  <c r="B20" i="14"/>
  <c r="B20" i="17"/>
  <c r="B32" i="14"/>
  <c r="B32" i="17"/>
  <c r="B3" i="14"/>
  <c r="B3" i="17"/>
  <c r="B7" i="14"/>
  <c r="B7" i="17"/>
  <c r="B11" i="14"/>
  <c r="B11" i="17"/>
  <c r="B15" i="14"/>
  <c r="B15" i="17"/>
  <c r="B19" i="14"/>
  <c r="B19" i="17"/>
  <c r="B23" i="14"/>
  <c r="B23" i="17"/>
  <c r="B27" i="14"/>
  <c r="B27" i="17"/>
  <c r="B31" i="14"/>
  <c r="B31" i="17"/>
  <c r="B35" i="14"/>
  <c r="B35" i="17"/>
  <c r="B39" i="14"/>
  <c r="B39" i="17"/>
  <c r="B2" i="14"/>
  <c r="O59" i="10"/>
  <c r="N60" i="10"/>
  <c r="P16" i="10"/>
  <c r="P8" i="18" s="1"/>
  <c r="P6" i="18" s="1"/>
  <c r="O17" i="10"/>
  <c r="O9" i="18" l="1"/>
  <c r="O29" i="18"/>
  <c r="P25" i="18"/>
  <c r="P24" i="18" s="1"/>
  <c r="P22" i="18"/>
  <c r="P21" i="18" s="1"/>
  <c r="P10" i="18"/>
  <c r="P13" i="18"/>
  <c r="P12" i="18" s="1"/>
  <c r="Q16" i="10"/>
  <c r="Q8" i="18" s="1"/>
  <c r="Q6" i="18" s="1"/>
  <c r="P17" i="10"/>
  <c r="O60" i="10"/>
  <c r="P59" i="10"/>
  <c r="AY1" i="5"/>
  <c r="AX1" i="5"/>
  <c r="AW1" i="5"/>
  <c r="AV1" i="5"/>
  <c r="AU1" i="5"/>
  <c r="AT1" i="5"/>
  <c r="AS1" i="5"/>
  <c r="AR1" i="5"/>
  <c r="AQ1" i="5"/>
  <c r="AP1" i="5"/>
  <c r="AO1" i="5"/>
  <c r="AN1" i="5"/>
  <c r="AM1" i="5"/>
  <c r="AL1" i="5"/>
  <c r="AK1" i="5"/>
  <c r="AJ1" i="5"/>
  <c r="AI1" i="5"/>
  <c r="AH1" i="5"/>
  <c r="AG1" i="5"/>
  <c r="AF1" i="5"/>
  <c r="AE1" i="5"/>
  <c r="AD1" i="5"/>
  <c r="AC1" i="5"/>
  <c r="AB1" i="5"/>
  <c r="AA1" i="5"/>
  <c r="Z1" i="5"/>
  <c r="Y1" i="5"/>
  <c r="X1" i="5"/>
  <c r="W1" i="5"/>
  <c r="V1" i="5"/>
  <c r="U1" i="5"/>
  <c r="T1" i="5"/>
  <c r="S1" i="5"/>
  <c r="R1" i="5"/>
  <c r="Q1" i="5"/>
  <c r="P1" i="5"/>
  <c r="O1" i="5"/>
  <c r="N1" i="5"/>
  <c r="M1" i="5"/>
  <c r="L1" i="5"/>
  <c r="K1" i="5"/>
  <c r="J1" i="5"/>
  <c r="I1" i="5"/>
  <c r="H1" i="5"/>
  <c r="G1" i="5"/>
  <c r="F1" i="5"/>
  <c r="E1" i="5"/>
  <c r="P9" i="18" l="1"/>
  <c r="P29" i="18"/>
  <c r="Q25" i="18"/>
  <c r="Q24" i="18" s="1"/>
  <c r="Q22" i="18"/>
  <c r="Q21" i="18" s="1"/>
  <c r="Q10" i="18"/>
  <c r="Q13" i="18"/>
  <c r="Q12" i="18" s="1"/>
  <c r="Q59" i="10"/>
  <c r="P60" i="10"/>
  <c r="R16" i="10"/>
  <c r="R8" i="18" s="1"/>
  <c r="R6" i="18" s="1"/>
  <c r="Q17" i="10"/>
  <c r="AO41" i="2"/>
  <c r="AN41" i="2"/>
  <c r="AM41" i="2"/>
  <c r="AL41" i="2"/>
  <c r="AK41" i="2"/>
  <c r="AJ41" i="2"/>
  <c r="AI41" i="2"/>
  <c r="AH41" i="2"/>
  <c r="AO40" i="2"/>
  <c r="AN40" i="2"/>
  <c r="AM40" i="2"/>
  <c r="AL40" i="2"/>
  <c r="AK40" i="2"/>
  <c r="AJ40" i="2"/>
  <c r="AI40" i="2"/>
  <c r="AH40" i="2"/>
  <c r="AO39" i="2"/>
  <c r="AN39" i="2"/>
  <c r="AM39" i="2"/>
  <c r="AL39" i="2"/>
  <c r="AK39" i="2"/>
  <c r="AJ39" i="2"/>
  <c r="AI39" i="2"/>
  <c r="AH39" i="2"/>
  <c r="AO38" i="2"/>
  <c r="AN38" i="2"/>
  <c r="AM38" i="2"/>
  <c r="AL38" i="2"/>
  <c r="AK38" i="2"/>
  <c r="AJ38" i="2"/>
  <c r="AI38" i="2"/>
  <c r="AH38" i="2"/>
  <c r="AO37" i="2"/>
  <c r="AN37" i="2"/>
  <c r="AM37" i="2"/>
  <c r="AL37" i="2"/>
  <c r="AK37" i="2"/>
  <c r="AJ37" i="2"/>
  <c r="AI37" i="2"/>
  <c r="AH37" i="2"/>
  <c r="AO36" i="2"/>
  <c r="AN36" i="2"/>
  <c r="AM36" i="2"/>
  <c r="AL36" i="2"/>
  <c r="AK36" i="2"/>
  <c r="AJ36" i="2"/>
  <c r="AI36" i="2"/>
  <c r="AH36" i="2"/>
  <c r="AO35" i="2"/>
  <c r="AN35" i="2"/>
  <c r="AM35" i="2"/>
  <c r="AL35" i="2"/>
  <c r="AK35" i="2"/>
  <c r="AJ35" i="2"/>
  <c r="AI35" i="2"/>
  <c r="AH35" i="2"/>
  <c r="AO34" i="2"/>
  <c r="AN34" i="2"/>
  <c r="AM34" i="2"/>
  <c r="AL34" i="2"/>
  <c r="AK34" i="2"/>
  <c r="AJ34" i="2"/>
  <c r="AI34" i="2"/>
  <c r="AH34" i="2"/>
  <c r="AO33" i="2"/>
  <c r="AN33" i="2"/>
  <c r="AM33" i="2"/>
  <c r="AL33" i="2"/>
  <c r="AK33" i="2"/>
  <c r="AJ33" i="2"/>
  <c r="AI33" i="2"/>
  <c r="AH33" i="2"/>
  <c r="AO32" i="2"/>
  <c r="AN32" i="2"/>
  <c r="AM32" i="2"/>
  <c r="AL32" i="2"/>
  <c r="AK32" i="2"/>
  <c r="AJ32" i="2"/>
  <c r="AI32" i="2"/>
  <c r="AH32" i="2"/>
  <c r="AO31" i="2"/>
  <c r="AN31" i="2"/>
  <c r="AM31" i="2"/>
  <c r="AL31" i="2"/>
  <c r="AK31" i="2"/>
  <c r="AJ31" i="2"/>
  <c r="AI31" i="2"/>
  <c r="AH31" i="2"/>
  <c r="AO30" i="2"/>
  <c r="AN30" i="2"/>
  <c r="AM30" i="2"/>
  <c r="AL30" i="2"/>
  <c r="AK30" i="2"/>
  <c r="AJ30" i="2"/>
  <c r="AI30" i="2"/>
  <c r="AH30" i="2"/>
  <c r="AO29" i="2"/>
  <c r="AN29" i="2"/>
  <c r="AM29" i="2"/>
  <c r="AL29" i="2"/>
  <c r="AK29" i="2"/>
  <c r="AJ29" i="2"/>
  <c r="AI29" i="2"/>
  <c r="AH29" i="2"/>
  <c r="AN22" i="2"/>
  <c r="AM22" i="2"/>
  <c r="AL22" i="2"/>
  <c r="AJ22" i="2"/>
  <c r="AI22" i="2"/>
  <c r="AH22" i="2"/>
  <c r="AH146" i="2" l="1"/>
  <c r="AH143" i="2"/>
  <c r="AL140" i="2"/>
  <c r="AL148" i="2"/>
  <c r="AH139" i="2"/>
  <c r="AL144" i="2"/>
  <c r="AL145" i="2"/>
  <c r="AH149" i="2"/>
  <c r="AH142" i="2"/>
  <c r="AL142" i="2"/>
  <c r="AH147" i="2"/>
  <c r="AH141" i="2"/>
  <c r="AL147" i="2"/>
  <c r="AL139" i="2"/>
  <c r="AH140" i="2"/>
  <c r="AH148" i="2"/>
  <c r="AL143" i="2"/>
  <c r="AL149" i="2"/>
  <c r="AH144" i="2"/>
  <c r="AH145" i="2"/>
  <c r="AL146" i="2"/>
  <c r="AL141" i="2"/>
  <c r="AL202" i="2"/>
  <c r="AM203" i="2" s="1"/>
  <c r="AH202" i="2"/>
  <c r="Q9" i="18"/>
  <c r="Q29" i="18"/>
  <c r="F124" i="14"/>
  <c r="Q209" i="2"/>
  <c r="R209" i="2" s="1"/>
  <c r="M209" i="2"/>
  <c r="N209" i="2" s="1"/>
  <c r="M210" i="2"/>
  <c r="M211" i="2"/>
  <c r="AL194" i="2"/>
  <c r="AL193" i="2"/>
  <c r="AL188" i="2"/>
  <c r="AH189" i="2"/>
  <c r="AL189" i="2"/>
  <c r="Q211" i="2"/>
  <c r="Q213" i="2"/>
  <c r="AH188" i="2"/>
  <c r="AH193" i="2"/>
  <c r="AH194" i="2"/>
  <c r="AL190" i="2"/>
  <c r="AL196" i="2"/>
  <c r="AL195" i="2"/>
  <c r="AH191" i="2"/>
  <c r="Q210" i="2"/>
  <c r="AL192" i="2"/>
  <c r="AL186" i="2"/>
  <c r="Q214" i="2"/>
  <c r="AL197" i="2"/>
  <c r="AH197" i="2"/>
  <c r="AH196" i="2"/>
  <c r="M214" i="2"/>
  <c r="AH186" i="2"/>
  <c r="Q212" i="2"/>
  <c r="M212" i="2"/>
  <c r="M213" i="2"/>
  <c r="AH195" i="2"/>
  <c r="AL191" i="2"/>
  <c r="AH192" i="2"/>
  <c r="AH190" i="2"/>
  <c r="AH187" i="2"/>
  <c r="AL187" i="2"/>
  <c r="R22" i="18"/>
  <c r="R21" i="18" s="1"/>
  <c r="R25" i="18"/>
  <c r="R24" i="18" s="1"/>
  <c r="AL185" i="2"/>
  <c r="AH182" i="2"/>
  <c r="AH176" i="2"/>
  <c r="AH179" i="2"/>
  <c r="AL184" i="2"/>
  <c r="AL178" i="2"/>
  <c r="AH181" i="2"/>
  <c r="AL181" i="2"/>
  <c r="AL176" i="2"/>
  <c r="AL182" i="2"/>
  <c r="AL179" i="2"/>
  <c r="AH174" i="2"/>
  <c r="AH177" i="2"/>
  <c r="AH185" i="2"/>
  <c r="AH180" i="2"/>
  <c r="AH175" i="2"/>
  <c r="AH184" i="2"/>
  <c r="AH183" i="2"/>
  <c r="AL177" i="2"/>
  <c r="AL183" i="2"/>
  <c r="AL180" i="2"/>
  <c r="AL175" i="2"/>
  <c r="AH178" i="2"/>
  <c r="AL174" i="2"/>
  <c r="E122" i="14"/>
  <c r="F122" i="14"/>
  <c r="E123" i="14"/>
  <c r="E124" i="14"/>
  <c r="AH168" i="2"/>
  <c r="E164" i="14" s="1"/>
  <c r="AL169" i="2"/>
  <c r="F165" i="14" s="1"/>
  <c r="AH167" i="2"/>
  <c r="E163" i="14" s="1"/>
  <c r="AL162" i="2"/>
  <c r="AL172" i="2"/>
  <c r="F168" i="14" s="1"/>
  <c r="AL164" i="2"/>
  <c r="F160" i="14" s="1"/>
  <c r="AH162" i="2"/>
  <c r="AL167" i="2"/>
  <c r="F163" i="14" s="1"/>
  <c r="AL170" i="2"/>
  <c r="F166" i="14" s="1"/>
  <c r="AH173" i="2"/>
  <c r="E169" i="14" s="1"/>
  <c r="AH170" i="2"/>
  <c r="E166" i="14" s="1"/>
  <c r="AH165" i="2"/>
  <c r="E161" i="14" s="1"/>
  <c r="AH171" i="2"/>
  <c r="E167" i="14" s="1"/>
  <c r="AH172" i="2"/>
  <c r="E168" i="14" s="1"/>
  <c r="AL166" i="2"/>
  <c r="F162" i="14" s="1"/>
  <c r="AL168" i="2"/>
  <c r="F164" i="14" s="1"/>
  <c r="AL165" i="2"/>
  <c r="F161" i="14" s="1"/>
  <c r="AH164" i="2"/>
  <c r="E160" i="14" s="1"/>
  <c r="AH166" i="2"/>
  <c r="E162" i="14" s="1"/>
  <c r="AH169" i="2"/>
  <c r="E165" i="14" s="1"/>
  <c r="AL171" i="2"/>
  <c r="F167" i="14" s="1"/>
  <c r="AH163" i="2"/>
  <c r="E159" i="14" s="1"/>
  <c r="AL173" i="2"/>
  <c r="F169" i="14" s="1"/>
  <c r="Y169" i="14" s="1"/>
  <c r="AL163" i="2"/>
  <c r="F159" i="14" s="1"/>
  <c r="AH161" i="2"/>
  <c r="AH151" i="2"/>
  <c r="AL151" i="2"/>
  <c r="AL155" i="2"/>
  <c r="AL159" i="2"/>
  <c r="AH160" i="2"/>
  <c r="AL160" i="2"/>
  <c r="AL156" i="2"/>
  <c r="AL152" i="2"/>
  <c r="AH153" i="2"/>
  <c r="AL157" i="2"/>
  <c r="AL161" i="2"/>
  <c r="AH150" i="2"/>
  <c r="AL153" i="2"/>
  <c r="AH158" i="2"/>
  <c r="AH156" i="2"/>
  <c r="AH157" i="2"/>
  <c r="AH152" i="2"/>
  <c r="AL158" i="2"/>
  <c r="AH159" i="2"/>
  <c r="AH154" i="2"/>
  <c r="AL154" i="2"/>
  <c r="AH155" i="2"/>
  <c r="AL150" i="2"/>
  <c r="CJ204" i="2"/>
  <c r="BR204" i="2"/>
  <c r="F86" i="17"/>
  <c r="J86" i="17" s="1"/>
  <c r="R13" i="18"/>
  <c r="R12" i="18" s="1"/>
  <c r="R10" i="18"/>
  <c r="F84" i="14"/>
  <c r="Y84" i="14" s="1"/>
  <c r="E85" i="14"/>
  <c r="F82" i="14"/>
  <c r="Y82" i="14" s="1"/>
  <c r="F81" i="14"/>
  <c r="Y81" i="14" s="1"/>
  <c r="F79" i="14"/>
  <c r="Y79" i="14" s="1"/>
  <c r="S16" i="10"/>
  <c r="S8" i="18" s="1"/>
  <c r="S6" i="18" s="1"/>
  <c r="R17" i="10"/>
  <c r="R59" i="10"/>
  <c r="Q60" i="10"/>
  <c r="AN203" i="2" l="1"/>
  <c r="AI203" i="2"/>
  <c r="AH210" i="2"/>
  <c r="R9" i="18"/>
  <c r="R64" i="10" s="1"/>
  <c r="R65" i="10" s="1"/>
  <c r="R29" i="18"/>
  <c r="G187" i="17"/>
  <c r="K187" i="17" s="1"/>
  <c r="F187" i="14"/>
  <c r="F193" i="14"/>
  <c r="G193" i="17"/>
  <c r="K193" i="17" s="1"/>
  <c r="F191" i="14"/>
  <c r="G191" i="17"/>
  <c r="K191" i="17" s="1"/>
  <c r="G192" i="17"/>
  <c r="K192" i="17" s="1"/>
  <c r="F192" i="14"/>
  <c r="Y192" i="14" s="1"/>
  <c r="F186" i="14"/>
  <c r="Y186" i="14" s="1"/>
  <c r="G186" i="17"/>
  <c r="K186" i="17" s="1"/>
  <c r="F190" i="17"/>
  <c r="J190" i="17" s="1"/>
  <c r="E190" i="14"/>
  <c r="F184" i="17"/>
  <c r="J184" i="17" s="1"/>
  <c r="E184" i="14"/>
  <c r="F185" i="14"/>
  <c r="G185" i="17"/>
  <c r="K185" i="17" s="1"/>
  <c r="G183" i="17"/>
  <c r="K183" i="17" s="1"/>
  <c r="F183" i="14"/>
  <c r="E186" i="14"/>
  <c r="F186" i="17"/>
  <c r="J186" i="17" s="1"/>
  <c r="F188" i="17"/>
  <c r="J188" i="17" s="1"/>
  <c r="E188" i="14"/>
  <c r="E189" i="14"/>
  <c r="F189" i="17"/>
  <c r="J189" i="17" s="1"/>
  <c r="F183" i="17"/>
  <c r="J183" i="17" s="1"/>
  <c r="E183" i="14"/>
  <c r="F191" i="17"/>
  <c r="J191" i="17" s="1"/>
  <c r="E191" i="14"/>
  <c r="F182" i="17"/>
  <c r="J182" i="17" s="1"/>
  <c r="E182" i="14"/>
  <c r="E192" i="14"/>
  <c r="F192" i="17"/>
  <c r="J192" i="17" s="1"/>
  <c r="F193" i="17"/>
  <c r="J193" i="17" s="1"/>
  <c r="E193" i="14"/>
  <c r="F185" i="17"/>
  <c r="J185" i="17" s="1"/>
  <c r="E185" i="14"/>
  <c r="G190" i="17"/>
  <c r="K190" i="17" s="1"/>
  <c r="F190" i="14"/>
  <c r="F184" i="14"/>
  <c r="G184" i="17"/>
  <c r="K184" i="17" s="1"/>
  <c r="G189" i="17"/>
  <c r="K189" i="17" s="1"/>
  <c r="F189" i="14"/>
  <c r="F182" i="14"/>
  <c r="G182" i="17"/>
  <c r="K182" i="17" s="1"/>
  <c r="F188" i="14"/>
  <c r="G188" i="17"/>
  <c r="K188" i="17" s="1"/>
  <c r="E187" i="14"/>
  <c r="F187" i="17"/>
  <c r="J187" i="17" s="1"/>
  <c r="AH209" i="2"/>
  <c r="AL209" i="2"/>
  <c r="AM209" i="2" s="1"/>
  <c r="R213" i="2"/>
  <c r="N214" i="2"/>
  <c r="R214" i="2"/>
  <c r="AL210" i="2"/>
  <c r="N213" i="2"/>
  <c r="AL211" i="2"/>
  <c r="AH213" i="2"/>
  <c r="AL213" i="2"/>
  <c r="AH212" i="2"/>
  <c r="AH214" i="2"/>
  <c r="AH211" i="2"/>
  <c r="AL212" i="2"/>
  <c r="AL214" i="2"/>
  <c r="R210" i="2"/>
  <c r="S25" i="18"/>
  <c r="S24" i="18" s="1"/>
  <c r="S22" i="18"/>
  <c r="S21" i="18" s="1"/>
  <c r="E64" i="10"/>
  <c r="E65" i="10" s="1"/>
  <c r="F123" i="14"/>
  <c r="R212" i="2"/>
  <c r="Q67" i="10"/>
  <c r="Q68" i="10" s="1"/>
  <c r="N212" i="2"/>
  <c r="N210" i="2"/>
  <c r="R211" i="2"/>
  <c r="F174" i="17"/>
  <c r="J174" i="17" s="1"/>
  <c r="E174" i="14"/>
  <c r="G178" i="17"/>
  <c r="K178" i="17" s="1"/>
  <c r="F178" i="14"/>
  <c r="F172" i="14"/>
  <c r="Y172" i="14" s="1"/>
  <c r="G172" i="17"/>
  <c r="K172" i="17" s="1"/>
  <c r="F175" i="17"/>
  <c r="J175" i="17" s="1"/>
  <c r="E175" i="14"/>
  <c r="F170" i="14"/>
  <c r="Y170" i="14" s="1"/>
  <c r="G170" i="17"/>
  <c r="K170" i="17" s="1"/>
  <c r="F179" i="14"/>
  <c r="G179" i="17"/>
  <c r="K179" i="17" s="1"/>
  <c r="F179" i="17"/>
  <c r="J179" i="17" s="1"/>
  <c r="E179" i="14"/>
  <c r="E181" i="14"/>
  <c r="F181" i="17"/>
  <c r="J181" i="17" s="1"/>
  <c r="G174" i="17"/>
  <c r="K174" i="17" s="1"/>
  <c r="F174" i="14"/>
  <c r="F172" i="17"/>
  <c r="J172" i="17" s="1"/>
  <c r="E172" i="14"/>
  <c r="F176" i="17"/>
  <c r="J176" i="17" s="1"/>
  <c r="E176" i="14"/>
  <c r="F171" i="14"/>
  <c r="G171" i="17"/>
  <c r="K171" i="17" s="1"/>
  <c r="F176" i="14"/>
  <c r="G176" i="17"/>
  <c r="K176" i="17" s="1"/>
  <c r="G173" i="17"/>
  <c r="K173" i="17" s="1"/>
  <c r="F173" i="14"/>
  <c r="F180" i="17"/>
  <c r="J180" i="17" s="1"/>
  <c r="E180" i="14"/>
  <c r="F173" i="17"/>
  <c r="J173" i="17" s="1"/>
  <c r="E173" i="14"/>
  <c r="G175" i="17"/>
  <c r="K175" i="17" s="1"/>
  <c r="F175" i="14"/>
  <c r="G177" i="17"/>
  <c r="K177" i="17" s="1"/>
  <c r="F177" i="14"/>
  <c r="F180" i="14"/>
  <c r="G180" i="17"/>
  <c r="K180" i="17" s="1"/>
  <c r="E178" i="14"/>
  <c r="F178" i="17"/>
  <c r="J178" i="17" s="1"/>
  <c r="F181" i="14"/>
  <c r="G181" i="17"/>
  <c r="K181" i="17" s="1"/>
  <c r="N211" i="2"/>
  <c r="F171" i="17"/>
  <c r="J171" i="17" s="1"/>
  <c r="E171" i="14"/>
  <c r="E170" i="14"/>
  <c r="F170" i="17"/>
  <c r="J170" i="17" s="1"/>
  <c r="E177" i="14"/>
  <c r="F177" i="17"/>
  <c r="J177" i="17" s="1"/>
  <c r="F134" i="14"/>
  <c r="Y134" i="14" s="1"/>
  <c r="E134" i="14"/>
  <c r="X134" i="14" s="1"/>
  <c r="Y122" i="14"/>
  <c r="X122" i="14"/>
  <c r="F146" i="14"/>
  <c r="Y146" i="14" s="1"/>
  <c r="E146" i="14"/>
  <c r="F141" i="17"/>
  <c r="J141" i="17" s="1"/>
  <c r="E141" i="14"/>
  <c r="G138" i="17"/>
  <c r="K138" i="17" s="1"/>
  <c r="F138" i="14"/>
  <c r="Y138" i="14" s="1"/>
  <c r="F144" i="17"/>
  <c r="J144" i="17" s="1"/>
  <c r="E144" i="14"/>
  <c r="G142" i="17"/>
  <c r="K142" i="17" s="1"/>
  <c r="F142" i="14"/>
  <c r="Y142" i="14" s="1"/>
  <c r="F135" i="17"/>
  <c r="J135" i="17" s="1"/>
  <c r="E135" i="14"/>
  <c r="F139" i="17"/>
  <c r="J139" i="17" s="1"/>
  <c r="E139" i="14"/>
  <c r="G136" i="17"/>
  <c r="K136" i="17" s="1"/>
  <c r="F136" i="14"/>
  <c r="Y136" i="14" s="1"/>
  <c r="G140" i="17"/>
  <c r="K140" i="17" s="1"/>
  <c r="F140" i="14"/>
  <c r="Y140" i="14" s="1"/>
  <c r="G144" i="17"/>
  <c r="K144" i="17" s="1"/>
  <c r="F144" i="14"/>
  <c r="Y144" i="14" s="1"/>
  <c r="F158" i="17"/>
  <c r="J158" i="17" s="1"/>
  <c r="E158" i="14"/>
  <c r="Y165" i="14"/>
  <c r="F124" i="17"/>
  <c r="J124" i="17" s="1"/>
  <c r="F133" i="17"/>
  <c r="J133" i="17" s="1"/>
  <c r="E133" i="14"/>
  <c r="G126" i="17"/>
  <c r="K126" i="17" s="1"/>
  <c r="F126" i="14"/>
  <c r="F128" i="17"/>
  <c r="J128" i="17" s="1"/>
  <c r="E128" i="14"/>
  <c r="F126" i="17"/>
  <c r="J126" i="17" s="1"/>
  <c r="E126" i="14"/>
  <c r="F123" i="17"/>
  <c r="J123" i="17" s="1"/>
  <c r="F132" i="17"/>
  <c r="J132" i="17" s="1"/>
  <c r="E132" i="14"/>
  <c r="F125" i="17"/>
  <c r="J125" i="17" s="1"/>
  <c r="E125" i="14"/>
  <c r="F127" i="17"/>
  <c r="J127" i="17" s="1"/>
  <c r="E127" i="14"/>
  <c r="G131" i="17"/>
  <c r="K131" i="17" s="1"/>
  <c r="F131" i="14"/>
  <c r="F129" i="17"/>
  <c r="J129" i="17" s="1"/>
  <c r="E129" i="14"/>
  <c r="F131" i="17"/>
  <c r="J131" i="17" s="1"/>
  <c r="E131" i="14"/>
  <c r="G124" i="17"/>
  <c r="K124" i="17" s="1"/>
  <c r="F130" i="17"/>
  <c r="J130" i="17" s="1"/>
  <c r="E130" i="14"/>
  <c r="G128" i="17"/>
  <c r="K128" i="17" s="1"/>
  <c r="F128" i="14"/>
  <c r="G130" i="17"/>
  <c r="K130" i="17" s="1"/>
  <c r="F130" i="14"/>
  <c r="G123" i="17"/>
  <c r="K123" i="17" s="1"/>
  <c r="G132" i="17"/>
  <c r="K132" i="17" s="1"/>
  <c r="F132" i="14"/>
  <c r="G125" i="17"/>
  <c r="K125" i="17" s="1"/>
  <c r="F125" i="14"/>
  <c r="Y125" i="14" s="1"/>
  <c r="G127" i="17"/>
  <c r="K127" i="17" s="1"/>
  <c r="F127" i="14"/>
  <c r="G133" i="17"/>
  <c r="K133" i="17" s="1"/>
  <c r="F133" i="14"/>
  <c r="G129" i="17"/>
  <c r="K129" i="17" s="1"/>
  <c r="F129" i="14"/>
  <c r="F140" i="17"/>
  <c r="J140" i="17" s="1"/>
  <c r="E140" i="14"/>
  <c r="G137" i="17"/>
  <c r="K137" i="17" s="1"/>
  <c r="F137" i="14"/>
  <c r="Y137" i="14" s="1"/>
  <c r="G141" i="17"/>
  <c r="K141" i="17" s="1"/>
  <c r="F141" i="14"/>
  <c r="F138" i="17"/>
  <c r="J138" i="17" s="1"/>
  <c r="E138" i="14"/>
  <c r="F142" i="17"/>
  <c r="J142" i="17" s="1"/>
  <c r="E142" i="14"/>
  <c r="F143" i="17"/>
  <c r="J143" i="17" s="1"/>
  <c r="E143" i="14"/>
  <c r="G135" i="17"/>
  <c r="K135" i="17" s="1"/>
  <c r="F135" i="14"/>
  <c r="G143" i="17"/>
  <c r="K143" i="17" s="1"/>
  <c r="F143" i="14"/>
  <c r="Y143" i="14" s="1"/>
  <c r="G139" i="17"/>
  <c r="K139" i="17" s="1"/>
  <c r="F139" i="14"/>
  <c r="Y139" i="14" s="1"/>
  <c r="F136" i="17"/>
  <c r="J136" i="17" s="1"/>
  <c r="E136" i="14"/>
  <c r="F137" i="17"/>
  <c r="J137" i="17" s="1"/>
  <c r="E137" i="14"/>
  <c r="G145" i="17"/>
  <c r="K145" i="17" s="1"/>
  <c r="F145" i="14"/>
  <c r="X161" i="14"/>
  <c r="G161" i="14"/>
  <c r="I161" i="14" s="1"/>
  <c r="G166" i="14"/>
  <c r="I166" i="14" s="1"/>
  <c r="X166" i="14"/>
  <c r="G169" i="14"/>
  <c r="J169" i="14" s="1"/>
  <c r="X169" i="14"/>
  <c r="Y166" i="14"/>
  <c r="Y163" i="14"/>
  <c r="Y160" i="14"/>
  <c r="X163" i="14"/>
  <c r="G163" i="14"/>
  <c r="I163" i="14" s="1"/>
  <c r="G164" i="14"/>
  <c r="I164" i="14" s="1"/>
  <c r="X164" i="14"/>
  <c r="F151" i="17"/>
  <c r="J151" i="17" s="1"/>
  <c r="E151" i="14"/>
  <c r="F148" i="17"/>
  <c r="J148" i="17" s="1"/>
  <c r="E148" i="14"/>
  <c r="F153" i="17"/>
  <c r="J153" i="17" s="1"/>
  <c r="E153" i="14"/>
  <c r="F154" i="17"/>
  <c r="J154" i="17" s="1"/>
  <c r="E154" i="14"/>
  <c r="F156" i="17"/>
  <c r="J156" i="17" s="1"/>
  <c r="E156" i="14"/>
  <c r="G147" i="17"/>
  <c r="K147" i="17" s="1"/>
  <c r="F147" i="14"/>
  <c r="Y147" i="14" s="1"/>
  <c r="G165" i="14"/>
  <c r="I165" i="14" s="1"/>
  <c r="X165" i="14"/>
  <c r="Y164" i="14"/>
  <c r="G167" i="14"/>
  <c r="I167" i="14" s="1"/>
  <c r="X167" i="14"/>
  <c r="Y168" i="14"/>
  <c r="F145" i="17"/>
  <c r="J145" i="17" s="1"/>
  <c r="E145" i="14"/>
  <c r="G150" i="17"/>
  <c r="K150" i="17" s="1"/>
  <c r="F150" i="14"/>
  <c r="F150" i="17"/>
  <c r="J150" i="17" s="1"/>
  <c r="E150" i="14"/>
  <c r="F155" i="17"/>
  <c r="J155" i="17" s="1"/>
  <c r="E155" i="14"/>
  <c r="G154" i="17"/>
  <c r="K154" i="17" s="1"/>
  <c r="F154" i="14"/>
  <c r="F152" i="17"/>
  <c r="J152" i="17" s="1"/>
  <c r="E152" i="14"/>
  <c r="G149" i="17"/>
  <c r="K149" i="17" s="1"/>
  <c r="F149" i="14"/>
  <c r="Y149" i="14" s="1"/>
  <c r="G157" i="17"/>
  <c r="K157" i="17" s="1"/>
  <c r="F157" i="14"/>
  <c r="Y157" i="14" s="1"/>
  <c r="G153" i="17"/>
  <c r="K153" i="17" s="1"/>
  <c r="F153" i="14"/>
  <c r="Y153" i="14" s="1"/>
  <c r="F149" i="17"/>
  <c r="J149" i="17" s="1"/>
  <c r="E149" i="14"/>
  <c r="G148" i="17"/>
  <c r="K148" i="17" s="1"/>
  <c r="F148" i="14"/>
  <c r="Y148" i="14" s="1"/>
  <c r="G152" i="17"/>
  <c r="K152" i="17" s="1"/>
  <c r="F152" i="14"/>
  <c r="Y152" i="14" s="1"/>
  <c r="G156" i="17"/>
  <c r="K156" i="17" s="1"/>
  <c r="F156" i="14"/>
  <c r="Y156" i="14" s="1"/>
  <c r="G155" i="17"/>
  <c r="K155" i="17" s="1"/>
  <c r="F155" i="14"/>
  <c r="Y155" i="14" s="1"/>
  <c r="G151" i="17"/>
  <c r="K151" i="17" s="1"/>
  <c r="F151" i="14"/>
  <c r="Y151" i="14" s="1"/>
  <c r="F147" i="17"/>
  <c r="J147" i="17" s="1"/>
  <c r="E147" i="14"/>
  <c r="F157" i="17"/>
  <c r="J157" i="17" s="1"/>
  <c r="E157" i="14"/>
  <c r="Y159" i="14"/>
  <c r="G159" i="14"/>
  <c r="I159" i="14" s="1"/>
  <c r="X159" i="14"/>
  <c r="Y167" i="14"/>
  <c r="X162" i="14"/>
  <c r="G162" i="14"/>
  <c r="I162" i="14" s="1"/>
  <c r="X160" i="14"/>
  <c r="G160" i="14"/>
  <c r="I160" i="14" s="1"/>
  <c r="Y161" i="14"/>
  <c r="Y162" i="14"/>
  <c r="G168" i="14"/>
  <c r="I168" i="14" s="1"/>
  <c r="X168" i="14"/>
  <c r="G158" i="17"/>
  <c r="K158" i="17" s="1"/>
  <c r="F158" i="14"/>
  <c r="Y158" i="14" s="1"/>
  <c r="G67" i="10"/>
  <c r="G68" i="10" s="1"/>
  <c r="H64" i="10"/>
  <c r="H65" i="10" s="1"/>
  <c r="H67" i="10"/>
  <c r="H68" i="10" s="1"/>
  <c r="G165" i="17"/>
  <c r="K165" i="17" s="1"/>
  <c r="F161" i="17"/>
  <c r="J161" i="17" s="1"/>
  <c r="F166" i="17"/>
  <c r="J166" i="17" s="1"/>
  <c r="F169" i="17"/>
  <c r="J169" i="17" s="1"/>
  <c r="G166" i="17"/>
  <c r="K166" i="17" s="1"/>
  <c r="G163" i="17"/>
  <c r="K163" i="17" s="1"/>
  <c r="G160" i="17"/>
  <c r="K160" i="17" s="1"/>
  <c r="F163" i="17"/>
  <c r="J163" i="17" s="1"/>
  <c r="F164" i="17"/>
  <c r="J164" i="17" s="1"/>
  <c r="F165" i="17"/>
  <c r="J165" i="17" s="1"/>
  <c r="G164" i="17"/>
  <c r="K164" i="17" s="1"/>
  <c r="F167" i="17"/>
  <c r="J167" i="17" s="1"/>
  <c r="G168" i="17"/>
  <c r="K168" i="17" s="1"/>
  <c r="G159" i="17"/>
  <c r="K159" i="17" s="1"/>
  <c r="G169" i="17"/>
  <c r="K169" i="17" s="1"/>
  <c r="F159" i="17"/>
  <c r="J159" i="17" s="1"/>
  <c r="G167" i="17"/>
  <c r="K167" i="17" s="1"/>
  <c r="F162" i="17"/>
  <c r="J162" i="17" s="1"/>
  <c r="F160" i="17"/>
  <c r="J160" i="17" s="1"/>
  <c r="G161" i="17"/>
  <c r="K161" i="17" s="1"/>
  <c r="G162" i="17"/>
  <c r="K162" i="17" s="1"/>
  <c r="F168" i="17"/>
  <c r="J168" i="17" s="1"/>
  <c r="P67" i="10"/>
  <c r="P68" i="10" s="1"/>
  <c r="K64" i="10"/>
  <c r="K65" i="10" s="1"/>
  <c r="P64" i="10"/>
  <c r="P65" i="10" s="1"/>
  <c r="E67" i="10"/>
  <c r="E68" i="10" s="1"/>
  <c r="Q64" i="10"/>
  <c r="Q65" i="10" s="1"/>
  <c r="G146" i="17"/>
  <c r="K146" i="17" s="1"/>
  <c r="F146" i="17"/>
  <c r="J146" i="17" s="1"/>
  <c r="CK203" i="2"/>
  <c r="G134" i="17"/>
  <c r="K134" i="17" s="1"/>
  <c r="F134" i="17"/>
  <c r="J134" i="17" s="1"/>
  <c r="M67" i="10"/>
  <c r="M68" i="10" s="1"/>
  <c r="M64" i="10"/>
  <c r="M65" i="10" s="1"/>
  <c r="D67" i="10"/>
  <c r="D68" i="10" s="1"/>
  <c r="O67" i="10"/>
  <c r="O68" i="10" s="1"/>
  <c r="O64" i="10"/>
  <c r="O65" i="10" s="1"/>
  <c r="F64" i="10"/>
  <c r="F65" i="10" s="1"/>
  <c r="D64" i="10"/>
  <c r="D65" i="10" s="1"/>
  <c r="C67" i="10"/>
  <c r="C64" i="10"/>
  <c r="C65" i="10" s="1"/>
  <c r="F67" i="10"/>
  <c r="F68" i="10" s="1"/>
  <c r="G64" i="10"/>
  <c r="G65" i="10" s="1"/>
  <c r="K67" i="10"/>
  <c r="K68" i="10" s="1"/>
  <c r="N67" i="10"/>
  <c r="N68" i="10" s="1"/>
  <c r="N64" i="10"/>
  <c r="N65" i="10" s="1"/>
  <c r="G98" i="17"/>
  <c r="K98" i="17" s="1"/>
  <c r="G110" i="17"/>
  <c r="K110" i="17" s="1"/>
  <c r="F98" i="17"/>
  <c r="J98" i="17" s="1"/>
  <c r="G122" i="17"/>
  <c r="K122" i="17" s="1"/>
  <c r="F122" i="17"/>
  <c r="J122" i="17" s="1"/>
  <c r="F110" i="17"/>
  <c r="J110" i="17" s="1"/>
  <c r="I67" i="10"/>
  <c r="I68" i="10" s="1"/>
  <c r="J67" i="10"/>
  <c r="J68" i="10" s="1"/>
  <c r="I64" i="10"/>
  <c r="I65" i="10" s="1"/>
  <c r="G86" i="17"/>
  <c r="K86" i="17" s="1"/>
  <c r="L64" i="10"/>
  <c r="L65" i="10" s="1"/>
  <c r="J64" i="10"/>
  <c r="J65" i="10" s="1"/>
  <c r="L67" i="10"/>
  <c r="L68" i="10" s="1"/>
  <c r="R67" i="10"/>
  <c r="R68" i="10" s="1"/>
  <c r="S10" i="18"/>
  <c r="S13" i="18"/>
  <c r="S12" i="18" s="1"/>
  <c r="G76" i="17"/>
  <c r="K76" i="17" s="1"/>
  <c r="F85" i="14"/>
  <c r="Y85" i="14" s="1"/>
  <c r="G74" i="17"/>
  <c r="K74" i="17" s="1"/>
  <c r="F83" i="14"/>
  <c r="Y83" i="14" s="1"/>
  <c r="F77" i="14"/>
  <c r="Y77" i="14" s="1"/>
  <c r="G69" i="17"/>
  <c r="K69" i="17" s="1"/>
  <c r="F78" i="14"/>
  <c r="Y78" i="14" s="1"/>
  <c r="G71" i="17"/>
  <c r="K71" i="17" s="1"/>
  <c r="F80" i="14"/>
  <c r="Y80" i="14" s="1"/>
  <c r="F76" i="14"/>
  <c r="Y76" i="14" s="1"/>
  <c r="X85" i="14"/>
  <c r="F74" i="17"/>
  <c r="J74" i="17" s="1"/>
  <c r="E83" i="14"/>
  <c r="F75" i="17"/>
  <c r="J75" i="17" s="1"/>
  <c r="E84" i="14"/>
  <c r="G99" i="17"/>
  <c r="K99" i="17" s="1"/>
  <c r="G102" i="17"/>
  <c r="K102" i="17" s="1"/>
  <c r="G97" i="17"/>
  <c r="K97" i="17" s="1"/>
  <c r="F95" i="17"/>
  <c r="J95" i="17" s="1"/>
  <c r="F107" i="17"/>
  <c r="J107" i="17" s="1"/>
  <c r="G96" i="17"/>
  <c r="K96" i="17" s="1"/>
  <c r="F78" i="17"/>
  <c r="J78" i="17" s="1"/>
  <c r="F108" i="17"/>
  <c r="J108" i="17" s="1"/>
  <c r="G104" i="17"/>
  <c r="K104" i="17" s="1"/>
  <c r="G107" i="17"/>
  <c r="K107" i="17" s="1"/>
  <c r="F94" i="17"/>
  <c r="J94" i="17" s="1"/>
  <c r="G78" i="17"/>
  <c r="K78" i="17" s="1"/>
  <c r="G82" i="17"/>
  <c r="K82" i="17" s="1"/>
  <c r="G89" i="17"/>
  <c r="K89" i="17" s="1"/>
  <c r="F99" i="17"/>
  <c r="J99" i="17" s="1"/>
  <c r="G83" i="17"/>
  <c r="K83" i="17" s="1"/>
  <c r="F91" i="17"/>
  <c r="J91" i="17" s="1"/>
  <c r="F102" i="17"/>
  <c r="J102" i="17" s="1"/>
  <c r="G93" i="17"/>
  <c r="K93" i="17" s="1"/>
  <c r="F105" i="17"/>
  <c r="J105" i="17" s="1"/>
  <c r="G91" i="17"/>
  <c r="K91" i="17" s="1"/>
  <c r="F69" i="17"/>
  <c r="J69" i="17" s="1"/>
  <c r="F71" i="17"/>
  <c r="J71" i="17" s="1"/>
  <c r="F89" i="17"/>
  <c r="J89" i="17" s="1"/>
  <c r="F96" i="17"/>
  <c r="J96" i="17" s="1"/>
  <c r="F84" i="17"/>
  <c r="J84" i="17" s="1"/>
  <c r="F88" i="17"/>
  <c r="J88" i="17" s="1"/>
  <c r="G109" i="17"/>
  <c r="K109" i="17" s="1"/>
  <c r="G79" i="17"/>
  <c r="K79" i="17" s="1"/>
  <c r="G84" i="17"/>
  <c r="K84" i="17" s="1"/>
  <c r="F82" i="17"/>
  <c r="J82" i="17" s="1"/>
  <c r="G85" i="17"/>
  <c r="K85" i="17" s="1"/>
  <c r="G87" i="17"/>
  <c r="K87" i="17" s="1"/>
  <c r="G101" i="17"/>
  <c r="K101" i="17" s="1"/>
  <c r="G94" i="17"/>
  <c r="K94" i="17" s="1"/>
  <c r="F81" i="17"/>
  <c r="J81" i="17" s="1"/>
  <c r="G108" i="17"/>
  <c r="K108" i="17" s="1"/>
  <c r="F77" i="17"/>
  <c r="J77" i="17" s="1"/>
  <c r="F87" i="17"/>
  <c r="J87" i="17" s="1"/>
  <c r="F92" i="17"/>
  <c r="J92" i="17" s="1"/>
  <c r="F83" i="17"/>
  <c r="J83" i="17" s="1"/>
  <c r="F100" i="17"/>
  <c r="J100" i="17" s="1"/>
  <c r="G77" i="17"/>
  <c r="K77" i="17" s="1"/>
  <c r="F90" i="17"/>
  <c r="J90" i="17" s="1"/>
  <c r="F101" i="17"/>
  <c r="J101" i="17" s="1"/>
  <c r="G103" i="17"/>
  <c r="K103" i="17" s="1"/>
  <c r="F80" i="17"/>
  <c r="J80" i="17" s="1"/>
  <c r="G105" i="17"/>
  <c r="K105" i="17" s="1"/>
  <c r="G100" i="17"/>
  <c r="K100" i="17" s="1"/>
  <c r="G80" i="17"/>
  <c r="K80" i="17" s="1"/>
  <c r="F103" i="17"/>
  <c r="J103" i="17" s="1"/>
  <c r="G90" i="17"/>
  <c r="K90" i="17" s="1"/>
  <c r="G106" i="17"/>
  <c r="K106" i="17" s="1"/>
  <c r="G92" i="17"/>
  <c r="K92" i="17" s="1"/>
  <c r="F97" i="17"/>
  <c r="J97" i="17" s="1"/>
  <c r="F109" i="17"/>
  <c r="J109" i="17" s="1"/>
  <c r="F104" i="17"/>
  <c r="J104" i="17" s="1"/>
  <c r="G88" i="17"/>
  <c r="K88" i="17" s="1"/>
  <c r="F93" i="17"/>
  <c r="J93" i="17" s="1"/>
  <c r="F85" i="17"/>
  <c r="J85" i="17" s="1"/>
  <c r="G81" i="17"/>
  <c r="K81" i="17" s="1"/>
  <c r="F79" i="17"/>
  <c r="J79" i="17" s="1"/>
  <c r="G95" i="17"/>
  <c r="K95" i="17" s="1"/>
  <c r="F106" i="17"/>
  <c r="J106" i="17" s="1"/>
  <c r="G113" i="17"/>
  <c r="K113" i="17" s="1"/>
  <c r="F113" i="17"/>
  <c r="J113" i="17" s="1"/>
  <c r="G116" i="17"/>
  <c r="K116" i="17" s="1"/>
  <c r="G119" i="17"/>
  <c r="K119" i="17" s="1"/>
  <c r="F111" i="17"/>
  <c r="J111" i="17" s="1"/>
  <c r="G118" i="17"/>
  <c r="K118" i="17" s="1"/>
  <c r="G121" i="17"/>
  <c r="K121" i="17" s="1"/>
  <c r="F121" i="17"/>
  <c r="J121" i="17" s="1"/>
  <c r="F114" i="17"/>
  <c r="J114" i="17" s="1"/>
  <c r="F120" i="17"/>
  <c r="J120" i="17" s="1"/>
  <c r="F119" i="17"/>
  <c r="J119" i="17" s="1"/>
  <c r="F117" i="17"/>
  <c r="J117" i="17" s="1"/>
  <c r="F116" i="17"/>
  <c r="J116" i="17" s="1"/>
  <c r="G111" i="17"/>
  <c r="K111" i="17" s="1"/>
  <c r="G120" i="17"/>
  <c r="K120" i="17" s="1"/>
  <c r="F112" i="17"/>
  <c r="J112" i="17" s="1"/>
  <c r="F118" i="17"/>
  <c r="J118" i="17" s="1"/>
  <c r="G114" i="17"/>
  <c r="K114" i="17" s="1"/>
  <c r="G117" i="17"/>
  <c r="K117" i="17" s="1"/>
  <c r="F115" i="17"/>
  <c r="J115" i="17" s="1"/>
  <c r="G112" i="17"/>
  <c r="K112" i="17" s="1"/>
  <c r="G115" i="17"/>
  <c r="K115" i="17" s="1"/>
  <c r="G70" i="17"/>
  <c r="K70" i="17" s="1"/>
  <c r="F73" i="17"/>
  <c r="J73" i="17" s="1"/>
  <c r="F70" i="17"/>
  <c r="J70" i="17" s="1"/>
  <c r="G72" i="17"/>
  <c r="K72" i="17" s="1"/>
  <c r="G73" i="17"/>
  <c r="K73" i="17" s="1"/>
  <c r="F72" i="17"/>
  <c r="J72" i="17" s="1"/>
  <c r="F76" i="17"/>
  <c r="J76" i="17" s="1"/>
  <c r="G75" i="17"/>
  <c r="K75" i="17" s="1"/>
  <c r="E82" i="14"/>
  <c r="E94" i="14"/>
  <c r="E91" i="14"/>
  <c r="E79" i="14"/>
  <c r="E81" i="14"/>
  <c r="E93" i="14"/>
  <c r="E78" i="14"/>
  <c r="E90" i="14"/>
  <c r="E80" i="14"/>
  <c r="E92" i="14"/>
  <c r="E88" i="14"/>
  <c r="E76" i="14"/>
  <c r="E89" i="14"/>
  <c r="S59" i="10"/>
  <c r="R60" i="10"/>
  <c r="T16" i="10"/>
  <c r="T8" i="18" s="1"/>
  <c r="T6" i="18" s="1"/>
  <c r="S17" i="10"/>
  <c r="N37" i="17" l="1"/>
  <c r="O38" i="17"/>
  <c r="S9" i="18"/>
  <c r="S64" i="10" s="1"/>
  <c r="S65" i="10" s="1"/>
  <c r="S29" i="18"/>
  <c r="O41" i="17"/>
  <c r="N36" i="17"/>
  <c r="O36" i="17"/>
  <c r="O37" i="17"/>
  <c r="O39" i="17"/>
  <c r="N39" i="17"/>
  <c r="O40" i="17"/>
  <c r="Y190" i="14"/>
  <c r="G182" i="14"/>
  <c r="I182" i="14" s="1"/>
  <c r="X182" i="14"/>
  <c r="Y191" i="14"/>
  <c r="Y182" i="14"/>
  <c r="N41" i="17"/>
  <c r="G183" i="14"/>
  <c r="I183" i="14" s="1"/>
  <c r="X183" i="14"/>
  <c r="G189" i="14"/>
  <c r="I189" i="14" s="1"/>
  <c r="X189" i="14"/>
  <c r="Y183" i="14"/>
  <c r="Y185" i="14"/>
  <c r="Y187" i="14"/>
  <c r="Y188" i="14"/>
  <c r="Y189" i="14"/>
  <c r="Y184" i="14"/>
  <c r="G193" i="14"/>
  <c r="I193" i="14" s="1"/>
  <c r="X193" i="14"/>
  <c r="G192" i="14"/>
  <c r="J192" i="14" s="1"/>
  <c r="X192" i="14"/>
  <c r="G191" i="14"/>
  <c r="I191" i="14" s="1"/>
  <c r="X191" i="14"/>
  <c r="G190" i="14"/>
  <c r="I190" i="14" s="1"/>
  <c r="X190" i="14"/>
  <c r="N38" i="17"/>
  <c r="N40" i="17"/>
  <c r="G187" i="14"/>
  <c r="I187" i="14" s="1"/>
  <c r="X187" i="14"/>
  <c r="G185" i="14"/>
  <c r="I185" i="14" s="1"/>
  <c r="X185" i="14"/>
  <c r="G188" i="14"/>
  <c r="J188" i="14" s="1"/>
  <c r="X188" i="14"/>
  <c r="G186" i="14"/>
  <c r="J186" i="14" s="1"/>
  <c r="X186" i="14"/>
  <c r="G184" i="14"/>
  <c r="J184" i="14" s="1"/>
  <c r="X184" i="14"/>
  <c r="J193" i="14"/>
  <c r="Y193" i="14"/>
  <c r="AI214" i="2"/>
  <c r="AJ214" i="11" s="1"/>
  <c r="AI213" i="2"/>
  <c r="AJ213" i="11" s="1"/>
  <c r="AM214" i="2"/>
  <c r="AN214" i="11" s="1"/>
  <c r="AM213" i="2"/>
  <c r="AN213" i="11" s="1"/>
  <c r="AN214" i="2"/>
  <c r="AN213" i="2"/>
  <c r="T25" i="18"/>
  <c r="T24" i="18" s="1"/>
  <c r="T22" i="18"/>
  <c r="T21" i="18" s="1"/>
  <c r="AM211" i="2"/>
  <c r="AN211" i="11" s="1"/>
  <c r="AN211" i="2"/>
  <c r="AN210" i="2"/>
  <c r="AI209" i="2"/>
  <c r="AJ209" i="11" s="1"/>
  <c r="AN209" i="2"/>
  <c r="AN212" i="2"/>
  <c r="G146" i="14"/>
  <c r="I146" i="14" s="1"/>
  <c r="G134" i="14"/>
  <c r="J134" i="14" s="1"/>
  <c r="X146" i="14"/>
  <c r="Y175" i="14"/>
  <c r="Y171" i="14"/>
  <c r="G176" i="14"/>
  <c r="J176" i="14" s="1"/>
  <c r="X176" i="14"/>
  <c r="Y178" i="14"/>
  <c r="G174" i="14"/>
  <c r="I174" i="14" s="1"/>
  <c r="X174" i="14"/>
  <c r="X178" i="14"/>
  <c r="G178" i="14"/>
  <c r="J178" i="14" s="1"/>
  <c r="Y176" i="14"/>
  <c r="Y179" i="14"/>
  <c r="X177" i="14"/>
  <c r="G177" i="14"/>
  <c r="I177" i="14" s="1"/>
  <c r="X170" i="14"/>
  <c r="G170" i="14"/>
  <c r="J170" i="14" s="1"/>
  <c r="G171" i="14"/>
  <c r="I171" i="14" s="1"/>
  <c r="X171" i="14"/>
  <c r="Y181" i="14"/>
  <c r="Y177" i="14"/>
  <c r="X180" i="14"/>
  <c r="G180" i="14"/>
  <c r="I180" i="14" s="1"/>
  <c r="Y173" i="14"/>
  <c r="X175" i="14"/>
  <c r="G175" i="14"/>
  <c r="I175" i="14" s="1"/>
  <c r="G122" i="14"/>
  <c r="I122" i="14" s="1"/>
  <c r="Y180" i="14"/>
  <c r="G173" i="14"/>
  <c r="I173" i="14" s="1"/>
  <c r="X173" i="14"/>
  <c r="X172" i="14"/>
  <c r="G172" i="14"/>
  <c r="J172" i="14" s="1"/>
  <c r="Y174" i="14"/>
  <c r="G181" i="14"/>
  <c r="I181" i="14" s="1"/>
  <c r="X181" i="14"/>
  <c r="G179" i="14"/>
  <c r="I179" i="14" s="1"/>
  <c r="X179" i="14"/>
  <c r="AI210" i="2"/>
  <c r="AJ210" i="11" s="1"/>
  <c r="AM212" i="2"/>
  <c r="AN212" i="11" s="1"/>
  <c r="AI211" i="2"/>
  <c r="AJ211" i="11" s="1"/>
  <c r="AM210" i="2"/>
  <c r="AN210" i="11" s="1"/>
  <c r="AI212" i="2"/>
  <c r="AJ212" i="11" s="1"/>
  <c r="J162" i="14"/>
  <c r="J161" i="14"/>
  <c r="J164" i="14"/>
  <c r="I169" i="14"/>
  <c r="J163" i="14"/>
  <c r="G140" i="14"/>
  <c r="J140" i="14" s="1"/>
  <c r="X140" i="14"/>
  <c r="Y133" i="14"/>
  <c r="Y123" i="14"/>
  <c r="Y128" i="14"/>
  <c r="X129" i="14"/>
  <c r="G129" i="14"/>
  <c r="I129" i="14" s="1"/>
  <c r="G127" i="14"/>
  <c r="I127" i="14" s="1"/>
  <c r="X127" i="14"/>
  <c r="X132" i="14"/>
  <c r="G132" i="14"/>
  <c r="I132" i="14" s="1"/>
  <c r="X126" i="14"/>
  <c r="G126" i="14"/>
  <c r="I126" i="14" s="1"/>
  <c r="Y126" i="14"/>
  <c r="G124" i="14"/>
  <c r="I124" i="14" s="1"/>
  <c r="X124" i="14"/>
  <c r="X158" i="14"/>
  <c r="G158" i="14"/>
  <c r="J158" i="14" s="1"/>
  <c r="X139" i="14"/>
  <c r="G139" i="14"/>
  <c r="J139" i="14" s="1"/>
  <c r="J167" i="14"/>
  <c r="J159" i="14"/>
  <c r="G147" i="14"/>
  <c r="J147" i="14" s="1"/>
  <c r="X147" i="14"/>
  <c r="G149" i="14"/>
  <c r="J149" i="14" s="1"/>
  <c r="X149" i="14"/>
  <c r="Y154" i="14"/>
  <c r="G150" i="14"/>
  <c r="I150" i="14" s="1"/>
  <c r="X150" i="14"/>
  <c r="J168" i="14"/>
  <c r="X154" i="14"/>
  <c r="G154" i="14"/>
  <c r="I154" i="14" s="1"/>
  <c r="X148" i="14"/>
  <c r="G148" i="14"/>
  <c r="J148" i="14" s="1"/>
  <c r="X137" i="14"/>
  <c r="G137" i="14"/>
  <c r="J137" i="14" s="1"/>
  <c r="Y135" i="14"/>
  <c r="X142" i="14"/>
  <c r="G142" i="14"/>
  <c r="J142" i="14" s="1"/>
  <c r="Y141" i="14"/>
  <c r="J160" i="14"/>
  <c r="J166" i="14"/>
  <c r="Y129" i="14"/>
  <c r="Y127" i="14"/>
  <c r="Y132" i="14"/>
  <c r="Y130" i="14"/>
  <c r="G130" i="14"/>
  <c r="I130" i="14" s="1"/>
  <c r="X130" i="14"/>
  <c r="Y124" i="14"/>
  <c r="X131" i="14"/>
  <c r="G131" i="14"/>
  <c r="I131" i="14" s="1"/>
  <c r="Y131" i="14"/>
  <c r="X125" i="14"/>
  <c r="G125" i="14"/>
  <c r="J125" i="14" s="1"/>
  <c r="G123" i="14"/>
  <c r="I123" i="14" s="1"/>
  <c r="X123" i="14"/>
  <c r="X128" i="14"/>
  <c r="G128" i="14"/>
  <c r="I128" i="14" s="1"/>
  <c r="G133" i="14"/>
  <c r="I133" i="14" s="1"/>
  <c r="X133" i="14"/>
  <c r="J165" i="14"/>
  <c r="X135" i="14"/>
  <c r="G135" i="14"/>
  <c r="I135" i="14" s="1"/>
  <c r="X144" i="14"/>
  <c r="G144" i="14"/>
  <c r="J144" i="14" s="1"/>
  <c r="X141" i="14"/>
  <c r="G141" i="14"/>
  <c r="I141" i="14" s="1"/>
  <c r="X157" i="14"/>
  <c r="G157" i="14"/>
  <c r="J157" i="14" s="1"/>
  <c r="X152" i="14"/>
  <c r="G152" i="14"/>
  <c r="J152" i="14" s="1"/>
  <c r="X155" i="14"/>
  <c r="G155" i="14"/>
  <c r="J155" i="14" s="1"/>
  <c r="Y150" i="14"/>
  <c r="G145" i="14"/>
  <c r="I145" i="14" s="1"/>
  <c r="X145" i="14"/>
  <c r="X156" i="14"/>
  <c r="G156" i="14"/>
  <c r="J156" i="14" s="1"/>
  <c r="G153" i="14"/>
  <c r="J153" i="14" s="1"/>
  <c r="X153" i="14"/>
  <c r="G151" i="14"/>
  <c r="J151" i="14" s="1"/>
  <c r="X151" i="14"/>
  <c r="Y145" i="14"/>
  <c r="G136" i="14"/>
  <c r="J136" i="14" s="1"/>
  <c r="X136" i="14"/>
  <c r="X143" i="14"/>
  <c r="G143" i="14"/>
  <c r="J143" i="14" s="1"/>
  <c r="X138" i="14"/>
  <c r="G138" i="14"/>
  <c r="J138" i="14" s="1"/>
  <c r="N33" i="17"/>
  <c r="N35" i="17"/>
  <c r="O35" i="17"/>
  <c r="N34" i="17"/>
  <c r="O33" i="17"/>
  <c r="O34" i="17"/>
  <c r="CL203" i="2"/>
  <c r="S67" i="10"/>
  <c r="S68" i="10" s="1"/>
  <c r="T10" i="18"/>
  <c r="T13" i="18"/>
  <c r="T12" i="18" s="1"/>
  <c r="G85" i="14"/>
  <c r="J85" i="14" s="1"/>
  <c r="G84" i="14"/>
  <c r="J84" i="14" s="1"/>
  <c r="X84" i="14"/>
  <c r="G83" i="14"/>
  <c r="J83" i="14" s="1"/>
  <c r="X83" i="14"/>
  <c r="X90" i="14"/>
  <c r="G90" i="14"/>
  <c r="J90" i="14" s="1"/>
  <c r="X81" i="14"/>
  <c r="G81" i="14"/>
  <c r="J81" i="14" s="1"/>
  <c r="X92" i="14"/>
  <c r="G92" i="14"/>
  <c r="J92" i="14" s="1"/>
  <c r="X78" i="14"/>
  <c r="G78" i="14"/>
  <c r="J78" i="14" s="1"/>
  <c r="X94" i="14"/>
  <c r="G94" i="14"/>
  <c r="J94" i="14" s="1"/>
  <c r="X80" i="14"/>
  <c r="G80" i="14"/>
  <c r="J80" i="14" s="1"/>
  <c r="X79" i="14"/>
  <c r="G79" i="14"/>
  <c r="J79" i="14" s="1"/>
  <c r="X82" i="14"/>
  <c r="G82" i="14"/>
  <c r="X93" i="14"/>
  <c r="G93" i="14"/>
  <c r="J93" i="14" s="1"/>
  <c r="X91" i="14"/>
  <c r="G91" i="14"/>
  <c r="J91" i="14" s="1"/>
  <c r="X76" i="14"/>
  <c r="G76" i="14"/>
  <c r="J76" i="14" s="1"/>
  <c r="X88" i="14"/>
  <c r="G88" i="14"/>
  <c r="B134" i="2"/>
  <c r="B131" i="2"/>
  <c r="B135" i="2"/>
  <c r="B133" i="2"/>
  <c r="B132" i="2"/>
  <c r="B136" i="2"/>
  <c r="B137" i="2"/>
  <c r="B114" i="2"/>
  <c r="B118" i="2"/>
  <c r="B122" i="2"/>
  <c r="B120" i="2"/>
  <c r="B117" i="2"/>
  <c r="B125" i="2"/>
  <c r="B115" i="2"/>
  <c r="B119" i="2"/>
  <c r="B123" i="2"/>
  <c r="B116" i="2"/>
  <c r="B124" i="2"/>
  <c r="B121" i="2"/>
  <c r="E77" i="14"/>
  <c r="B113" i="2"/>
  <c r="B105" i="2"/>
  <c r="B109" i="2"/>
  <c r="B103" i="2"/>
  <c r="B111" i="2"/>
  <c r="B112" i="2"/>
  <c r="B104" i="2"/>
  <c r="B102" i="2"/>
  <c r="B106" i="2"/>
  <c r="B110" i="2"/>
  <c r="B107" i="2"/>
  <c r="B108" i="2"/>
  <c r="X89" i="14"/>
  <c r="G89" i="14"/>
  <c r="AJ207" i="11"/>
  <c r="AN209" i="11"/>
  <c r="AN207" i="11"/>
  <c r="AJ208" i="11"/>
  <c r="AN208" i="11"/>
  <c r="AN206" i="11"/>
  <c r="AJ206" i="11"/>
  <c r="U16" i="10"/>
  <c r="U8" i="18" s="1"/>
  <c r="U6" i="18" s="1"/>
  <c r="T17" i="10"/>
  <c r="S60" i="10"/>
  <c r="T59" i="10"/>
  <c r="AH7" i="2"/>
  <c r="AI7" i="2"/>
  <c r="AJ7" i="2"/>
  <c r="AK7" i="2"/>
  <c r="AL7" i="2"/>
  <c r="AM7" i="2"/>
  <c r="AN7" i="2"/>
  <c r="AO7" i="2"/>
  <c r="AH8" i="2"/>
  <c r="AI8" i="2"/>
  <c r="AJ8" i="2"/>
  <c r="AK8" i="2"/>
  <c r="AL8" i="2"/>
  <c r="AM8" i="2"/>
  <c r="AN8" i="2"/>
  <c r="AO8" i="2"/>
  <c r="AH9" i="2"/>
  <c r="AI9" i="2"/>
  <c r="AJ9" i="2"/>
  <c r="AK9" i="2"/>
  <c r="AL9" i="2"/>
  <c r="AM9" i="2"/>
  <c r="AN9" i="2"/>
  <c r="AO9" i="2"/>
  <c r="AH10" i="2"/>
  <c r="BS208" i="2" s="1"/>
  <c r="AI10" i="2"/>
  <c r="AJ10" i="2"/>
  <c r="AK10" i="2"/>
  <c r="AL10" i="2"/>
  <c r="CK208" i="2" s="1"/>
  <c r="AM10" i="2"/>
  <c r="AN10" i="2"/>
  <c r="AO10" i="2"/>
  <c r="BT210" i="2" l="1"/>
  <c r="BT208" i="2"/>
  <c r="Q39" i="17"/>
  <c r="P37" i="17"/>
  <c r="P38" i="17"/>
  <c r="Q38" i="17"/>
  <c r="P36" i="17"/>
  <c r="T9" i="18"/>
  <c r="T64" i="10" s="1"/>
  <c r="T65" i="10" s="1"/>
  <c r="T29" i="18"/>
  <c r="Q36" i="17"/>
  <c r="P40" i="17"/>
  <c r="Q37" i="17"/>
  <c r="I184" i="14"/>
  <c r="J182" i="14"/>
  <c r="J185" i="14"/>
  <c r="I186" i="14"/>
  <c r="J191" i="14"/>
  <c r="Q40" i="17"/>
  <c r="I188" i="14"/>
  <c r="J187" i="14"/>
  <c r="J183" i="14"/>
  <c r="Q41" i="17"/>
  <c r="I192" i="14"/>
  <c r="J189" i="14"/>
  <c r="P39" i="17"/>
  <c r="P41" i="17"/>
  <c r="J190" i="14"/>
  <c r="U25" i="18"/>
  <c r="U24" i="18" s="1"/>
  <c r="U22" i="18"/>
  <c r="U21" i="18" s="1"/>
  <c r="J146" i="14"/>
  <c r="I176" i="14"/>
  <c r="J122" i="14"/>
  <c r="I134" i="14"/>
  <c r="J180" i="14"/>
  <c r="J173" i="14"/>
  <c r="J177" i="14"/>
  <c r="J181" i="14"/>
  <c r="J174" i="14"/>
  <c r="I178" i="14"/>
  <c r="J171" i="14"/>
  <c r="I170" i="14"/>
  <c r="J179" i="14"/>
  <c r="J175" i="14"/>
  <c r="I172" i="14"/>
  <c r="I144" i="14"/>
  <c r="I125" i="14"/>
  <c r="J132" i="14"/>
  <c r="J129" i="14"/>
  <c r="J150" i="14"/>
  <c r="J124" i="14"/>
  <c r="J130" i="14"/>
  <c r="J127" i="14"/>
  <c r="I149" i="14"/>
  <c r="I143" i="14"/>
  <c r="I151" i="14"/>
  <c r="I138" i="14"/>
  <c r="J145" i="14"/>
  <c r="I152" i="14"/>
  <c r="I148" i="14"/>
  <c r="I155" i="14"/>
  <c r="I142" i="14"/>
  <c r="I137" i="14"/>
  <c r="I158" i="14"/>
  <c r="I156" i="14"/>
  <c r="J141" i="14"/>
  <c r="I147" i="14"/>
  <c r="J123" i="14"/>
  <c r="I140" i="14"/>
  <c r="I136" i="14"/>
  <c r="I153" i="14"/>
  <c r="I157" i="14"/>
  <c r="J131" i="14"/>
  <c r="J135" i="14"/>
  <c r="J128" i="14"/>
  <c r="J133" i="14"/>
  <c r="J154" i="14"/>
  <c r="I139" i="14"/>
  <c r="J126" i="14"/>
  <c r="P34" i="17"/>
  <c r="Q34" i="17"/>
  <c r="Q35" i="17"/>
  <c r="P35" i="17"/>
  <c r="CM203" i="2"/>
  <c r="BU206" i="2" s="1"/>
  <c r="CL208" i="2"/>
  <c r="CL215" i="2"/>
  <c r="BT215" i="2"/>
  <c r="T67" i="10"/>
  <c r="T68" i="10" s="1"/>
  <c r="U10" i="18"/>
  <c r="U13" i="18"/>
  <c r="U12" i="18" s="1"/>
  <c r="I85" i="14"/>
  <c r="I84" i="14"/>
  <c r="I83" i="14"/>
  <c r="CJ208" i="2"/>
  <c r="CJ207" i="2"/>
  <c r="BR207" i="2"/>
  <c r="CJ206" i="2"/>
  <c r="BR206" i="2"/>
  <c r="BR208" i="2"/>
  <c r="I78" i="14"/>
  <c r="I81" i="14"/>
  <c r="I82" i="14"/>
  <c r="J82" i="14"/>
  <c r="I94" i="14"/>
  <c r="I90" i="14"/>
  <c r="I93" i="14"/>
  <c r="I80" i="14"/>
  <c r="I91" i="14"/>
  <c r="I79" i="14"/>
  <c r="I92" i="14"/>
  <c r="I76" i="14"/>
  <c r="I88" i="14"/>
  <c r="J88" i="14"/>
  <c r="B105" i="17"/>
  <c r="B105" i="14"/>
  <c r="B133" i="14"/>
  <c r="B133" i="17"/>
  <c r="B103" i="14"/>
  <c r="B103" i="17"/>
  <c r="B117" i="14"/>
  <c r="B117" i="17"/>
  <c r="B116" i="14"/>
  <c r="B116" i="17"/>
  <c r="B127" i="14"/>
  <c r="B127" i="17"/>
  <c r="B106" i="17"/>
  <c r="B106" i="14"/>
  <c r="B108" i="14"/>
  <c r="B108" i="17"/>
  <c r="B101" i="14"/>
  <c r="B101" i="17"/>
  <c r="B111" i="14"/>
  <c r="B111" i="17"/>
  <c r="B125" i="14"/>
  <c r="B125" i="17"/>
  <c r="B123" i="14"/>
  <c r="B123" i="17"/>
  <c r="B102" i="14"/>
  <c r="B102" i="17"/>
  <c r="B107" i="17"/>
  <c r="B107" i="14"/>
  <c r="B109" i="17"/>
  <c r="B109" i="14"/>
  <c r="B112" i="14"/>
  <c r="B112" i="17"/>
  <c r="B121" i="14"/>
  <c r="B121" i="17"/>
  <c r="B114" i="14"/>
  <c r="B114" i="17"/>
  <c r="B132" i="17"/>
  <c r="B132" i="14"/>
  <c r="B129" i="14"/>
  <c r="B129" i="17"/>
  <c r="B130" i="14"/>
  <c r="B130" i="17"/>
  <c r="B100" i="14"/>
  <c r="B100" i="17"/>
  <c r="B115" i="14"/>
  <c r="B115" i="17"/>
  <c r="B124" i="14"/>
  <c r="B124" i="17"/>
  <c r="I89" i="14"/>
  <c r="J89" i="14"/>
  <c r="B120" i="14"/>
  <c r="B120" i="17"/>
  <c r="B118" i="14"/>
  <c r="B118" i="17"/>
  <c r="B126" i="14"/>
  <c r="B126" i="17"/>
  <c r="B104" i="14"/>
  <c r="B104" i="17"/>
  <c r="B98" i="17"/>
  <c r="B98" i="14"/>
  <c r="B99" i="17"/>
  <c r="B99" i="14"/>
  <c r="X77" i="14"/>
  <c r="G77" i="14"/>
  <c r="J77" i="14" s="1"/>
  <c r="B119" i="14"/>
  <c r="B119" i="17"/>
  <c r="B113" i="14"/>
  <c r="B113" i="17"/>
  <c r="B110" i="14"/>
  <c r="B110" i="17"/>
  <c r="B128" i="14"/>
  <c r="B128" i="17"/>
  <c r="B131" i="14"/>
  <c r="B131" i="17"/>
  <c r="B122" i="17"/>
  <c r="B122" i="14"/>
  <c r="CJ205" i="2"/>
  <c r="BR205" i="2"/>
  <c r="U59" i="10"/>
  <c r="T60" i="10"/>
  <c r="V16" i="10"/>
  <c r="V8" i="18" s="1"/>
  <c r="V6" i="18" s="1"/>
  <c r="U17" i="10"/>
  <c r="U9" i="18" l="1"/>
  <c r="U64" i="10" s="1"/>
  <c r="U65" i="10" s="1"/>
  <c r="U29" i="18"/>
  <c r="V25" i="18"/>
  <c r="V24" i="18" s="1"/>
  <c r="V22" i="18"/>
  <c r="V21" i="18" s="1"/>
  <c r="CN203" i="2"/>
  <c r="CM212" i="2"/>
  <c r="CM208" i="2"/>
  <c r="CM206" i="2"/>
  <c r="BU215" i="2"/>
  <c r="BU211" i="2"/>
  <c r="BU207" i="2"/>
  <c r="CM215" i="2"/>
  <c r="CM211" i="2"/>
  <c r="CM204" i="2"/>
  <c r="BU214" i="2"/>
  <c r="BU210" i="2"/>
  <c r="BU205" i="2"/>
  <c r="CM213" i="2"/>
  <c r="CM209" i="2"/>
  <c r="CM205" i="2"/>
  <c r="BU212" i="2"/>
  <c r="BU209" i="2"/>
  <c r="CM214" i="2"/>
  <c r="CM210" i="2"/>
  <c r="CM207" i="2"/>
  <c r="BU213" i="2"/>
  <c r="BU208" i="2"/>
  <c r="BU204" i="2"/>
  <c r="U67" i="10"/>
  <c r="U68" i="10" s="1"/>
  <c r="V13" i="18"/>
  <c r="V12" i="18" s="1"/>
  <c r="V10" i="18"/>
  <c r="I77" i="14"/>
  <c r="W16" i="10"/>
  <c r="W8" i="18" s="1"/>
  <c r="W6" i="18" s="1"/>
  <c r="V17" i="10"/>
  <c r="V59" i="10"/>
  <c r="U60" i="10"/>
  <c r="V9" i="18" l="1"/>
  <c r="V64" i="10" s="1"/>
  <c r="V65" i="10" s="1"/>
  <c r="V29" i="18"/>
  <c r="W25" i="18"/>
  <c r="W24" i="18" s="1"/>
  <c r="W22" i="18"/>
  <c r="W21" i="18" s="1"/>
  <c r="CM217" i="2"/>
  <c r="CM216" i="2"/>
  <c r="BU216" i="2"/>
  <c r="BU217" i="2"/>
  <c r="CO203" i="2"/>
  <c r="CN213" i="2"/>
  <c r="CN208" i="2"/>
  <c r="CN204" i="2"/>
  <c r="BV213" i="2"/>
  <c r="BV209" i="2"/>
  <c r="BV205" i="2"/>
  <c r="CN215" i="2"/>
  <c r="CN212" i="2"/>
  <c r="CN207" i="2"/>
  <c r="BV212" i="2"/>
  <c r="BV208" i="2"/>
  <c r="BV204" i="2"/>
  <c r="CN211" i="2"/>
  <c r="CN209" i="2"/>
  <c r="CN205" i="2"/>
  <c r="BV214" i="2"/>
  <c r="BV210" i="2"/>
  <c r="BV206" i="2"/>
  <c r="CN214" i="2"/>
  <c r="CN210" i="2"/>
  <c r="CN206" i="2"/>
  <c r="BV215" i="2"/>
  <c r="BV211" i="2"/>
  <c r="BV207" i="2"/>
  <c r="V67" i="10"/>
  <c r="V68" i="10" s="1"/>
  <c r="W10" i="18"/>
  <c r="W13" i="18"/>
  <c r="W12" i="18" s="1"/>
  <c r="N66" i="2"/>
  <c r="R66" i="2"/>
  <c r="O66" i="2"/>
  <c r="S66" i="2"/>
  <c r="P66" i="2"/>
  <c r="M66" i="2"/>
  <c r="Q66" i="2"/>
  <c r="T66" i="2"/>
  <c r="M70" i="2"/>
  <c r="Q70" i="2"/>
  <c r="S70" i="2"/>
  <c r="N70" i="2"/>
  <c r="R70" i="2"/>
  <c r="O70" i="2"/>
  <c r="P70" i="2"/>
  <c r="T70" i="2"/>
  <c r="N67" i="2"/>
  <c r="R67" i="2"/>
  <c r="O67" i="2"/>
  <c r="S67" i="2"/>
  <c r="P67" i="2"/>
  <c r="M67" i="2"/>
  <c r="Q67" i="2"/>
  <c r="T67" i="2"/>
  <c r="M71" i="2"/>
  <c r="Q71" i="2"/>
  <c r="N71" i="2"/>
  <c r="R71" i="2"/>
  <c r="S71" i="2"/>
  <c r="P71" i="2"/>
  <c r="T71" i="2"/>
  <c r="O71" i="2"/>
  <c r="P64" i="2"/>
  <c r="T64" i="2"/>
  <c r="R64" i="2"/>
  <c r="M64" i="2"/>
  <c r="Q64" i="2"/>
  <c r="O64" i="2"/>
  <c r="S64" i="2"/>
  <c r="N64" i="2"/>
  <c r="N68" i="2"/>
  <c r="R68" i="2"/>
  <c r="O68" i="2"/>
  <c r="S68" i="2"/>
  <c r="P68" i="2"/>
  <c r="M68" i="2"/>
  <c r="Q68" i="2"/>
  <c r="T68" i="2"/>
  <c r="M72" i="2"/>
  <c r="Q72" i="2"/>
  <c r="S72" i="2"/>
  <c r="N72" i="2"/>
  <c r="R72" i="2"/>
  <c r="P72" i="2"/>
  <c r="T72" i="2"/>
  <c r="O72" i="2"/>
  <c r="O65" i="2"/>
  <c r="S65" i="2"/>
  <c r="P65" i="2"/>
  <c r="T65" i="2"/>
  <c r="M65" i="2"/>
  <c r="N65" i="2"/>
  <c r="R65" i="2"/>
  <c r="Q65" i="2"/>
  <c r="M69" i="2"/>
  <c r="Q69" i="2"/>
  <c r="N69" i="2"/>
  <c r="R69" i="2"/>
  <c r="O69" i="2"/>
  <c r="V69" i="2" s="1"/>
  <c r="P69" i="2"/>
  <c r="T69" i="2"/>
  <c r="S69" i="2"/>
  <c r="D13" i="14"/>
  <c r="E13" i="17"/>
  <c r="D29" i="14"/>
  <c r="E29" i="17"/>
  <c r="G29" i="17"/>
  <c r="F29" i="17"/>
  <c r="J29" i="17" s="1"/>
  <c r="D41" i="14"/>
  <c r="E41" i="17"/>
  <c r="F41" i="17"/>
  <c r="J41" i="17" s="1"/>
  <c r="G41" i="17"/>
  <c r="D10" i="14"/>
  <c r="E10" i="17"/>
  <c r="D14" i="14"/>
  <c r="E14" i="17"/>
  <c r="D18" i="14"/>
  <c r="E18" i="17"/>
  <c r="F18" i="17"/>
  <c r="J18" i="17" s="1"/>
  <c r="G18" i="17"/>
  <c r="D22" i="14"/>
  <c r="E22" i="17"/>
  <c r="D26" i="14"/>
  <c r="E26" i="17"/>
  <c r="G26" i="17"/>
  <c r="F26" i="17"/>
  <c r="J26" i="17" s="1"/>
  <c r="D30" i="14"/>
  <c r="E30" i="17"/>
  <c r="G30" i="17"/>
  <c r="F30" i="17"/>
  <c r="J30" i="17" s="1"/>
  <c r="D34" i="14"/>
  <c r="E34" i="17"/>
  <c r="G34" i="17"/>
  <c r="F34" i="17"/>
  <c r="J34" i="17" s="1"/>
  <c r="D38" i="14"/>
  <c r="E38" i="17"/>
  <c r="F38" i="17"/>
  <c r="J38" i="17" s="1"/>
  <c r="G38" i="17"/>
  <c r="D42" i="14"/>
  <c r="E42" i="17"/>
  <c r="G42" i="17"/>
  <c r="F42" i="17"/>
  <c r="J42" i="17" s="1"/>
  <c r="D46" i="14"/>
  <c r="E46" i="17"/>
  <c r="G46" i="17"/>
  <c r="F46" i="17"/>
  <c r="J46" i="17" s="1"/>
  <c r="D50" i="14"/>
  <c r="E50" i="17"/>
  <c r="G50" i="17"/>
  <c r="F50" i="17"/>
  <c r="J50" i="17" s="1"/>
  <c r="E54" i="17"/>
  <c r="G54" i="17"/>
  <c r="F54" i="17"/>
  <c r="J54" i="17" s="1"/>
  <c r="E58" i="17"/>
  <c r="G58" i="17"/>
  <c r="F58" i="17"/>
  <c r="J58" i="17" s="1"/>
  <c r="E62" i="17"/>
  <c r="F62" i="17"/>
  <c r="J62" i="17" s="1"/>
  <c r="G62" i="17"/>
  <c r="K62" i="17" s="1"/>
  <c r="G66" i="17"/>
  <c r="K66" i="17" s="1"/>
  <c r="F66" i="17"/>
  <c r="J66" i="17" s="1"/>
  <c r="E66" i="17"/>
  <c r="D5" i="14"/>
  <c r="E5" i="17"/>
  <c r="G5" i="17"/>
  <c r="F5" i="17"/>
  <c r="J5" i="17" s="1"/>
  <c r="D21" i="14"/>
  <c r="E21" i="17"/>
  <c r="D37" i="14"/>
  <c r="E37" i="17"/>
  <c r="G37" i="17"/>
  <c r="F37" i="17"/>
  <c r="J37" i="17" s="1"/>
  <c r="D49" i="14"/>
  <c r="E49" i="17"/>
  <c r="G49" i="17"/>
  <c r="F49" i="17"/>
  <c r="J49" i="17" s="1"/>
  <c r="D6" i="14"/>
  <c r="E6" i="17"/>
  <c r="F6" i="17"/>
  <c r="J6" i="17" s="1"/>
  <c r="G6" i="17"/>
  <c r="D3" i="14"/>
  <c r="E3" i="17"/>
  <c r="G3" i="17"/>
  <c r="F3" i="17"/>
  <c r="J3" i="17" s="1"/>
  <c r="D7" i="14"/>
  <c r="E7" i="17"/>
  <c r="D11" i="14"/>
  <c r="E11" i="17"/>
  <c r="D15" i="14"/>
  <c r="E15" i="17"/>
  <c r="D19" i="14"/>
  <c r="E19" i="17"/>
  <c r="D23" i="14"/>
  <c r="E23" i="17"/>
  <c r="D27" i="14"/>
  <c r="E27" i="17"/>
  <c r="G27" i="17"/>
  <c r="F27" i="17"/>
  <c r="J27" i="17" s="1"/>
  <c r="D31" i="14"/>
  <c r="E31" i="17"/>
  <c r="G31" i="17"/>
  <c r="F31" i="17"/>
  <c r="J31" i="17" s="1"/>
  <c r="D35" i="14"/>
  <c r="E35" i="17"/>
  <c r="G35" i="17"/>
  <c r="F35" i="17"/>
  <c r="J35" i="17" s="1"/>
  <c r="D39" i="14"/>
  <c r="E39" i="17"/>
  <c r="F39" i="17"/>
  <c r="J39" i="17" s="1"/>
  <c r="G39" i="17"/>
  <c r="D43" i="14"/>
  <c r="E43" i="17"/>
  <c r="G43" i="17"/>
  <c r="F43" i="17"/>
  <c r="J43" i="17" s="1"/>
  <c r="D47" i="14"/>
  <c r="E47" i="17"/>
  <c r="G47" i="17"/>
  <c r="F47" i="17"/>
  <c r="J47" i="17" s="1"/>
  <c r="D51" i="14"/>
  <c r="E51" i="17"/>
  <c r="G51" i="17"/>
  <c r="F51" i="17"/>
  <c r="J51" i="17" s="1"/>
  <c r="E55" i="17"/>
  <c r="G55" i="17"/>
  <c r="F55" i="17"/>
  <c r="J55" i="17" s="1"/>
  <c r="E59" i="17"/>
  <c r="F59" i="17"/>
  <c r="J59" i="17" s="1"/>
  <c r="G59" i="17"/>
  <c r="E63" i="17"/>
  <c r="G63" i="17"/>
  <c r="K63" i="17" s="1"/>
  <c r="F63" i="17"/>
  <c r="J63" i="17" s="1"/>
  <c r="E67" i="17"/>
  <c r="F67" i="17"/>
  <c r="J67" i="17" s="1"/>
  <c r="G67" i="17"/>
  <c r="K67" i="17" s="1"/>
  <c r="D17" i="14"/>
  <c r="E17" i="17"/>
  <c r="D33" i="14"/>
  <c r="E33" i="17"/>
  <c r="G33" i="17"/>
  <c r="F33" i="17"/>
  <c r="J33" i="17" s="1"/>
  <c r="D53" i="14"/>
  <c r="E53" i="17"/>
  <c r="G53" i="17"/>
  <c r="F53" i="17"/>
  <c r="J53" i="17" s="1"/>
  <c r="E2" i="17"/>
  <c r="F2" i="17"/>
  <c r="J2" i="17" s="1"/>
  <c r="G2" i="17"/>
  <c r="D4" i="14"/>
  <c r="E4" i="17"/>
  <c r="G4" i="17"/>
  <c r="F4" i="17"/>
  <c r="J4" i="17" s="1"/>
  <c r="D8" i="14"/>
  <c r="E8" i="17"/>
  <c r="D12" i="14"/>
  <c r="E12" i="17"/>
  <c r="D16" i="14"/>
  <c r="E16" i="17"/>
  <c r="D20" i="14"/>
  <c r="E20" i="17"/>
  <c r="D24" i="14"/>
  <c r="E24" i="17"/>
  <c r="D28" i="14"/>
  <c r="E28" i="17"/>
  <c r="G28" i="17"/>
  <c r="F28" i="17"/>
  <c r="J28" i="17" s="1"/>
  <c r="D32" i="14"/>
  <c r="E32" i="17"/>
  <c r="G32" i="17"/>
  <c r="F32" i="17"/>
  <c r="J32" i="17" s="1"/>
  <c r="D36" i="14"/>
  <c r="E36" i="17"/>
  <c r="G36" i="17"/>
  <c r="F36" i="17"/>
  <c r="J36" i="17" s="1"/>
  <c r="D40" i="14"/>
  <c r="E40" i="17"/>
  <c r="F40" i="17"/>
  <c r="J40" i="17" s="1"/>
  <c r="G40" i="17"/>
  <c r="D44" i="14"/>
  <c r="E44" i="17"/>
  <c r="G44" i="17"/>
  <c r="F44" i="17"/>
  <c r="J44" i="17" s="1"/>
  <c r="D48" i="14"/>
  <c r="E48" i="17"/>
  <c r="G48" i="17"/>
  <c r="F48" i="17"/>
  <c r="J48" i="17" s="1"/>
  <c r="D52" i="14"/>
  <c r="E52" i="17"/>
  <c r="G52" i="17"/>
  <c r="F52" i="17"/>
  <c r="J52" i="17" s="1"/>
  <c r="E56" i="17"/>
  <c r="G56" i="17"/>
  <c r="F56" i="17"/>
  <c r="J56" i="17" s="1"/>
  <c r="E60" i="17"/>
  <c r="G60" i="17"/>
  <c r="K60" i="17" s="1"/>
  <c r="F60" i="17"/>
  <c r="J60" i="17" s="1"/>
  <c r="E64" i="17"/>
  <c r="G64" i="17"/>
  <c r="K64" i="17" s="1"/>
  <c r="F64" i="17"/>
  <c r="J64" i="17" s="1"/>
  <c r="E68" i="17"/>
  <c r="F68" i="17"/>
  <c r="J68" i="17" s="1"/>
  <c r="G68" i="17"/>
  <c r="K68" i="17" s="1"/>
  <c r="D9" i="14"/>
  <c r="E9" i="17"/>
  <c r="D25" i="14"/>
  <c r="E25" i="17"/>
  <c r="G25" i="17"/>
  <c r="F25" i="17"/>
  <c r="J25" i="17" s="1"/>
  <c r="D45" i="14"/>
  <c r="E45" i="17"/>
  <c r="F45" i="17"/>
  <c r="J45" i="17" s="1"/>
  <c r="G45" i="17"/>
  <c r="E57" i="17"/>
  <c r="G57" i="17"/>
  <c r="F57" i="17"/>
  <c r="J57" i="17" s="1"/>
  <c r="E61" i="17"/>
  <c r="G61" i="17"/>
  <c r="F61" i="17"/>
  <c r="J61" i="17" s="1"/>
  <c r="E65" i="17"/>
  <c r="G65" i="17"/>
  <c r="K65" i="17" s="1"/>
  <c r="F65" i="17"/>
  <c r="J65" i="17" s="1"/>
  <c r="M62" i="2"/>
  <c r="Q62" i="2"/>
  <c r="S62" i="2"/>
  <c r="N62" i="2"/>
  <c r="R62" i="2"/>
  <c r="O62" i="2"/>
  <c r="P62" i="2"/>
  <c r="T62" i="2"/>
  <c r="M61" i="2"/>
  <c r="Q61" i="2"/>
  <c r="O61" i="2"/>
  <c r="N61" i="2"/>
  <c r="R61" i="2"/>
  <c r="S61" i="2"/>
  <c r="P61" i="2"/>
  <c r="T61" i="2"/>
  <c r="D65" i="14"/>
  <c r="D66" i="14"/>
  <c r="M59" i="2"/>
  <c r="Q59" i="2"/>
  <c r="S59" i="2"/>
  <c r="N59" i="2"/>
  <c r="R59" i="2"/>
  <c r="O59" i="2"/>
  <c r="P59" i="2"/>
  <c r="T59" i="2"/>
  <c r="M63" i="2"/>
  <c r="Q63" i="2"/>
  <c r="S63" i="2"/>
  <c r="N63" i="2"/>
  <c r="R63" i="2"/>
  <c r="O63" i="2"/>
  <c r="P63" i="2"/>
  <c r="T63" i="2"/>
  <c r="D67" i="14"/>
  <c r="M58" i="2"/>
  <c r="Q58" i="2"/>
  <c r="S58" i="2"/>
  <c r="N58" i="2"/>
  <c r="R58" i="2"/>
  <c r="O58" i="2"/>
  <c r="T58" i="2"/>
  <c r="P58" i="2"/>
  <c r="M60" i="2"/>
  <c r="Q60" i="2"/>
  <c r="N60" i="2"/>
  <c r="R60" i="2"/>
  <c r="O60" i="2"/>
  <c r="V60" i="2" s="1"/>
  <c r="S60" i="2"/>
  <c r="P60" i="2"/>
  <c r="T60" i="2"/>
  <c r="D68" i="14"/>
  <c r="D57" i="14"/>
  <c r="D61" i="14"/>
  <c r="D2" i="14"/>
  <c r="P6" i="2"/>
  <c r="T6" i="2"/>
  <c r="S6" i="2"/>
  <c r="M6" i="2"/>
  <c r="Q6" i="2"/>
  <c r="O6" i="2"/>
  <c r="N6" i="2"/>
  <c r="R6" i="2"/>
  <c r="D54" i="14"/>
  <c r="D58" i="14"/>
  <c r="D62" i="14"/>
  <c r="D55" i="14"/>
  <c r="D59" i="14"/>
  <c r="D63" i="14"/>
  <c r="D56" i="14"/>
  <c r="D60" i="14"/>
  <c r="D64" i="14"/>
  <c r="O57" i="2"/>
  <c r="P57" i="2"/>
  <c r="T57" i="2"/>
  <c r="M57" i="2"/>
  <c r="Q57" i="2"/>
  <c r="N57" i="2"/>
  <c r="R57" i="2"/>
  <c r="S57" i="2"/>
  <c r="O55" i="2"/>
  <c r="S55" i="2"/>
  <c r="P55" i="2"/>
  <c r="T55" i="2"/>
  <c r="M55" i="2"/>
  <c r="Q55" i="2"/>
  <c r="N55" i="2"/>
  <c r="R55" i="2"/>
  <c r="O40" i="2"/>
  <c r="S40" i="2"/>
  <c r="P40" i="2"/>
  <c r="T40" i="2"/>
  <c r="M40" i="2"/>
  <c r="Q40" i="2"/>
  <c r="N40" i="2"/>
  <c r="R40" i="2"/>
  <c r="R56" i="2"/>
  <c r="S56" i="2"/>
  <c r="P56" i="2"/>
  <c r="M56" i="2"/>
  <c r="Q56" i="2"/>
  <c r="N56" i="2"/>
  <c r="O56" i="2"/>
  <c r="T56" i="2"/>
  <c r="BW206" i="2"/>
  <c r="CO206" i="2"/>
  <c r="BW208" i="2"/>
  <c r="CO208" i="2"/>
  <c r="BW209" i="2"/>
  <c r="CO209" i="2"/>
  <c r="BW210" i="2"/>
  <c r="CO210" i="2"/>
  <c r="CO207" i="2"/>
  <c r="BW207" i="2"/>
  <c r="P53" i="2"/>
  <c r="T53" i="2"/>
  <c r="R53" i="2"/>
  <c r="O53" i="2"/>
  <c r="S53" i="2"/>
  <c r="M53" i="2"/>
  <c r="Q53" i="2"/>
  <c r="N53" i="2"/>
  <c r="N52" i="2"/>
  <c r="R52" i="2"/>
  <c r="T52" i="2"/>
  <c r="Q52" i="2"/>
  <c r="O52" i="2"/>
  <c r="S52" i="2"/>
  <c r="P52" i="2"/>
  <c r="M52" i="2"/>
  <c r="N54" i="2"/>
  <c r="R54" i="2"/>
  <c r="P54" i="2"/>
  <c r="T54" i="2"/>
  <c r="Q54" i="2"/>
  <c r="O54" i="2"/>
  <c r="S54" i="2"/>
  <c r="M54" i="2"/>
  <c r="M51" i="2"/>
  <c r="Q51" i="2"/>
  <c r="N51" i="2"/>
  <c r="R51" i="2"/>
  <c r="S51" i="2"/>
  <c r="O51" i="2"/>
  <c r="P51" i="2"/>
  <c r="T51" i="2"/>
  <c r="Q49" i="2"/>
  <c r="W59" i="10"/>
  <c r="V60" i="10"/>
  <c r="X16" i="10"/>
  <c r="X8" i="18" s="1"/>
  <c r="X6" i="18" s="1"/>
  <c r="W17" i="10"/>
  <c r="Q44" i="2"/>
  <c r="N45" i="2"/>
  <c r="R45" i="2"/>
  <c r="O45" i="2"/>
  <c r="S45" i="2"/>
  <c r="P45" i="2"/>
  <c r="T45" i="2"/>
  <c r="M45" i="2"/>
  <c r="Q45" i="2"/>
  <c r="P49" i="2"/>
  <c r="T49" i="2"/>
  <c r="M49" i="2"/>
  <c r="M42" i="2"/>
  <c r="Q42" i="2"/>
  <c r="N42" i="2"/>
  <c r="R42" i="2"/>
  <c r="O42" i="2"/>
  <c r="S42" i="2"/>
  <c r="P42" i="2"/>
  <c r="T42" i="2"/>
  <c r="M46" i="2"/>
  <c r="Q46" i="2"/>
  <c r="P46" i="2"/>
  <c r="T46" i="2"/>
  <c r="M50" i="2"/>
  <c r="Q50" i="2"/>
  <c r="N50" i="2"/>
  <c r="R50" i="2"/>
  <c r="O50" i="2"/>
  <c r="S50" i="2"/>
  <c r="P50" i="2"/>
  <c r="T50" i="2"/>
  <c r="P43" i="2"/>
  <c r="T43" i="2"/>
  <c r="M43" i="2"/>
  <c r="Q43" i="2"/>
  <c r="N43" i="2"/>
  <c r="R43" i="2"/>
  <c r="O43" i="2"/>
  <c r="S43" i="2"/>
  <c r="P47" i="2"/>
  <c r="T47" i="2"/>
  <c r="M47" i="2"/>
  <c r="Q47" i="2"/>
  <c r="N47" i="2"/>
  <c r="R47" i="2"/>
  <c r="O47" i="2"/>
  <c r="S47" i="2"/>
  <c r="P44" i="2"/>
  <c r="T44" i="2"/>
  <c r="P48" i="2"/>
  <c r="T48" i="2"/>
  <c r="M48" i="2"/>
  <c r="Q48" i="2"/>
  <c r="S41" i="2"/>
  <c r="Q41" i="2"/>
  <c r="M41" i="2"/>
  <c r="T41" i="2"/>
  <c r="P41" i="2"/>
  <c r="O41" i="2"/>
  <c r="R41" i="2"/>
  <c r="N41" i="2"/>
  <c r="Q205" i="2" l="1"/>
  <c r="R206" i="2" s="1"/>
  <c r="M205" i="2"/>
  <c r="N206" i="2" s="1"/>
  <c r="O32" i="17"/>
  <c r="Q33" i="17" s="1"/>
  <c r="N32" i="17"/>
  <c r="P33" i="17" s="1"/>
  <c r="W9" i="18"/>
  <c r="W64" i="10" s="1"/>
  <c r="W65" i="10" s="1"/>
  <c r="W29" i="18"/>
  <c r="Q204" i="2"/>
  <c r="M204" i="2"/>
  <c r="N205" i="2" s="1"/>
  <c r="Q203" i="2"/>
  <c r="Y61" i="2"/>
  <c r="X25" i="18"/>
  <c r="X24" i="18" s="1"/>
  <c r="X22" i="18"/>
  <c r="X21" i="18" s="1"/>
  <c r="N31" i="17"/>
  <c r="N30" i="17"/>
  <c r="N29" i="17"/>
  <c r="CN217" i="2"/>
  <c r="CN216" i="2"/>
  <c r="CN218" i="2" s="1"/>
  <c r="BV216" i="2"/>
  <c r="BV218" i="2" s="1"/>
  <c r="BV217" i="2"/>
  <c r="CO213" i="2"/>
  <c r="CO211" i="2"/>
  <c r="CO212" i="2"/>
  <c r="CO214" i="2"/>
  <c r="BW211" i="2"/>
  <c r="BW214" i="2"/>
  <c r="BW215" i="2"/>
  <c r="CO215" i="2"/>
  <c r="BW212" i="2"/>
  <c r="BW213" i="2"/>
  <c r="CP203" i="2"/>
  <c r="BW204" i="2"/>
  <c r="CO204" i="2"/>
  <c r="U64" i="2"/>
  <c r="K48" i="17"/>
  <c r="K36" i="17"/>
  <c r="K56" i="17"/>
  <c r="Y60" i="2"/>
  <c r="W67" i="10"/>
  <c r="W68" i="10" s="1"/>
  <c r="X10" i="18"/>
  <c r="X13" i="18"/>
  <c r="X12" i="18" s="1"/>
  <c r="V47" i="2"/>
  <c r="K37" i="17"/>
  <c r="K45" i="17"/>
  <c r="V68" i="2"/>
  <c r="V67" i="2"/>
  <c r="Z69" i="2"/>
  <c r="K54" i="17"/>
  <c r="Y70" i="2"/>
  <c r="X63" i="2"/>
  <c r="Z66" i="2"/>
  <c r="V66" i="2"/>
  <c r="K38" i="17"/>
  <c r="K39" i="17"/>
  <c r="K44" i="17"/>
  <c r="K41" i="17"/>
  <c r="K40" i="17"/>
  <c r="K47" i="17"/>
  <c r="K59" i="17"/>
  <c r="K55" i="17"/>
  <c r="Y69" i="2"/>
  <c r="X69" i="2"/>
  <c r="X71" i="2"/>
  <c r="K52" i="17"/>
  <c r="W72" i="2"/>
  <c r="W68" i="2"/>
  <c r="U68" i="2"/>
  <c r="W67" i="2"/>
  <c r="U67" i="2"/>
  <c r="X70" i="2"/>
  <c r="X65" i="2"/>
  <c r="Z68" i="2"/>
  <c r="Z67" i="2"/>
  <c r="K46" i="17"/>
  <c r="K42" i="17"/>
  <c r="W70" i="2"/>
  <c r="U66" i="2"/>
  <c r="Y72" i="2"/>
  <c r="Z71" i="2"/>
  <c r="X72" i="2"/>
  <c r="Y71" i="2"/>
  <c r="Z65" i="2"/>
  <c r="V72" i="2"/>
  <c r="U72" i="2"/>
  <c r="Y68" i="2"/>
  <c r="W64" i="2"/>
  <c r="V71" i="2"/>
  <c r="Y67" i="2"/>
  <c r="U70" i="2"/>
  <c r="Y66" i="2"/>
  <c r="U69" i="2"/>
  <c r="W65" i="2"/>
  <c r="Y64" i="2"/>
  <c r="X64" i="2"/>
  <c r="U71" i="2"/>
  <c r="W69" i="2"/>
  <c r="U65" i="2"/>
  <c r="Y65" i="2"/>
  <c r="Z72" i="2"/>
  <c r="X68" i="2"/>
  <c r="V64" i="2"/>
  <c r="Z64" i="2"/>
  <c r="W71" i="2"/>
  <c r="X67" i="2"/>
  <c r="V70" i="2"/>
  <c r="Z70" i="2"/>
  <c r="W66" i="2"/>
  <c r="X66" i="2"/>
  <c r="V65" i="2"/>
  <c r="Z63" i="2"/>
  <c r="V63" i="2"/>
  <c r="K43" i="17"/>
  <c r="K50" i="17"/>
  <c r="U63" i="2"/>
  <c r="K51" i="17"/>
  <c r="W63" i="2"/>
  <c r="Y63" i="2"/>
  <c r="K61" i="17"/>
  <c r="K57" i="17"/>
  <c r="K58" i="17"/>
  <c r="K53" i="17"/>
  <c r="K49" i="17"/>
  <c r="K2" i="17"/>
  <c r="W59" i="2"/>
  <c r="W61" i="2"/>
  <c r="W62" i="2"/>
  <c r="Z58" i="2"/>
  <c r="Y58" i="2"/>
  <c r="W58" i="2"/>
  <c r="U58" i="2"/>
  <c r="Y59" i="2"/>
  <c r="V61" i="2"/>
  <c r="Y62" i="2"/>
  <c r="V58" i="2"/>
  <c r="W60" i="2"/>
  <c r="U60" i="2"/>
  <c r="V59" i="2"/>
  <c r="V62" i="2"/>
  <c r="Z60" i="2"/>
  <c r="X60" i="2"/>
  <c r="X58" i="2"/>
  <c r="Z59" i="2"/>
  <c r="U59" i="2"/>
  <c r="Z61" i="2"/>
  <c r="U61" i="2"/>
  <c r="Z62" i="2"/>
  <c r="U62" i="2"/>
  <c r="X59" i="2"/>
  <c r="X61" i="2"/>
  <c r="X62" i="2"/>
  <c r="Z44" i="2"/>
  <c r="CO205" i="2"/>
  <c r="V42" i="2"/>
  <c r="V43" i="2"/>
  <c r="AJ203" i="11"/>
  <c r="AN203" i="11"/>
  <c r="V50" i="2"/>
  <c r="Y50" i="2"/>
  <c r="U6" i="2"/>
  <c r="X6" i="2"/>
  <c r="Y6" i="2"/>
  <c r="Z6" i="2"/>
  <c r="W6" i="2"/>
  <c r="V6" i="2"/>
  <c r="Y57" i="2"/>
  <c r="Y42" i="2"/>
  <c r="U41" i="2"/>
  <c r="Z50" i="2"/>
  <c r="X50" i="2"/>
  <c r="Z46" i="2"/>
  <c r="Z42" i="2"/>
  <c r="X42" i="2"/>
  <c r="X57" i="2"/>
  <c r="V56" i="2"/>
  <c r="Z53" i="2"/>
  <c r="Y43" i="2"/>
  <c r="W50" i="2"/>
  <c r="U50" i="2"/>
  <c r="W46" i="2"/>
  <c r="W42" i="2"/>
  <c r="U42" i="2"/>
  <c r="V41" i="2"/>
  <c r="W41" i="2"/>
  <c r="U53" i="2"/>
  <c r="V53" i="2"/>
  <c r="U57" i="2"/>
  <c r="W57" i="2"/>
  <c r="X47" i="2"/>
  <c r="Z47" i="2"/>
  <c r="X43" i="2"/>
  <c r="Z43" i="2"/>
  <c r="Y51" i="2"/>
  <c r="Y53" i="2"/>
  <c r="Y56" i="2"/>
  <c r="Z57" i="2"/>
  <c r="Y47" i="2"/>
  <c r="Z48" i="2"/>
  <c r="Z45" i="2"/>
  <c r="X45" i="2"/>
  <c r="Z51" i="2"/>
  <c r="X51" i="2"/>
  <c r="W56" i="2"/>
  <c r="U54" i="2"/>
  <c r="V52" i="2"/>
  <c r="U52" i="2"/>
  <c r="W53" i="2"/>
  <c r="U56" i="2"/>
  <c r="W48" i="2"/>
  <c r="X41" i="2"/>
  <c r="Y45" i="2"/>
  <c r="V51" i="2"/>
  <c r="V54" i="2"/>
  <c r="X54" i="2"/>
  <c r="Y52" i="2"/>
  <c r="X52" i="2"/>
  <c r="U40" i="2"/>
  <c r="W40" i="2"/>
  <c r="U55" i="2"/>
  <c r="W55" i="2"/>
  <c r="U47" i="2"/>
  <c r="W47" i="2"/>
  <c r="U43" i="2"/>
  <c r="W43" i="2"/>
  <c r="Z49" i="2"/>
  <c r="Z54" i="2"/>
  <c r="X56" i="2"/>
  <c r="V40" i="2"/>
  <c r="V55" i="2"/>
  <c r="V45" i="2"/>
  <c r="Y40" i="2"/>
  <c r="Y55" i="2"/>
  <c r="Y41" i="2"/>
  <c r="Z41" i="2"/>
  <c r="W49" i="2"/>
  <c r="W45" i="2"/>
  <c r="U45" i="2"/>
  <c r="W51" i="2"/>
  <c r="U51" i="2"/>
  <c r="Y54" i="2"/>
  <c r="W54" i="2"/>
  <c r="W52" i="2"/>
  <c r="Z52" i="2"/>
  <c r="X53" i="2"/>
  <c r="Z56" i="2"/>
  <c r="X40" i="2"/>
  <c r="Z40" i="2"/>
  <c r="X55" i="2"/>
  <c r="Z55" i="2"/>
  <c r="V57" i="2"/>
  <c r="Y16" i="10"/>
  <c r="Y8" i="18" s="1"/>
  <c r="Y6" i="18" s="1"/>
  <c r="X17" i="10"/>
  <c r="W60" i="10"/>
  <c r="X59" i="10"/>
  <c r="O46" i="2"/>
  <c r="V46" i="2" s="1"/>
  <c r="N46" i="2"/>
  <c r="U46" i="2" s="1"/>
  <c r="R46" i="2"/>
  <c r="X46" i="2" s="1"/>
  <c r="S46" i="2"/>
  <c r="Y46" i="2" s="1"/>
  <c r="M44" i="2"/>
  <c r="O44" i="2"/>
  <c r="N44" i="2"/>
  <c r="R44" i="2"/>
  <c r="X44" i="2" s="1"/>
  <c r="S44" i="2"/>
  <c r="Y44" i="2" s="1"/>
  <c r="O31" i="17" l="1"/>
  <c r="Q32" i="17" s="1"/>
  <c r="M203" i="2"/>
  <c r="N204" i="2" s="1"/>
  <c r="X9" i="18"/>
  <c r="X64" i="10" s="1"/>
  <c r="X65" i="10" s="1"/>
  <c r="X29" i="18"/>
  <c r="Y25" i="18"/>
  <c r="Y24" i="18" s="1"/>
  <c r="Y22" i="18"/>
  <c r="Y21" i="18" s="1"/>
  <c r="R204" i="2"/>
  <c r="R205" i="2"/>
  <c r="P30" i="17"/>
  <c r="P31" i="17"/>
  <c r="P32" i="17"/>
  <c r="O30" i="17"/>
  <c r="CQ203" i="2"/>
  <c r="CP213" i="2"/>
  <c r="CP210" i="2"/>
  <c r="CP211" i="2"/>
  <c r="BX205" i="2"/>
  <c r="BX215" i="2"/>
  <c r="BX213" i="2"/>
  <c r="CP206" i="2"/>
  <c r="CP214" i="2"/>
  <c r="CP209" i="2"/>
  <c r="BX208" i="2"/>
  <c r="BX211" i="2"/>
  <c r="BX204" i="2"/>
  <c r="CP208" i="2"/>
  <c r="CP215" i="2"/>
  <c r="CP207" i="2"/>
  <c r="BX206" i="2"/>
  <c r="BX207" i="2"/>
  <c r="BX212" i="2"/>
  <c r="CP212" i="2"/>
  <c r="CP205" i="2"/>
  <c r="CP204" i="2"/>
  <c r="BX214" i="2"/>
  <c r="BX209" i="2"/>
  <c r="BX210" i="2"/>
  <c r="X67" i="10"/>
  <c r="X68" i="10" s="1"/>
  <c r="Y10" i="18"/>
  <c r="Y13" i="18"/>
  <c r="Y12" i="18" s="1"/>
  <c r="AJ204" i="11"/>
  <c r="BW205" i="2"/>
  <c r="CO216" i="2"/>
  <c r="CO217" i="2"/>
  <c r="W44" i="2"/>
  <c r="U44" i="2"/>
  <c r="V44" i="2"/>
  <c r="AN204" i="11"/>
  <c r="AN205" i="11"/>
  <c r="S48" i="2"/>
  <c r="Y48" i="2" s="1"/>
  <c r="S49" i="2"/>
  <c r="Y49" i="2" s="1"/>
  <c r="O48" i="2"/>
  <c r="V48" i="2" s="1"/>
  <c r="O49" i="2"/>
  <c r="V49" i="2" s="1"/>
  <c r="R48" i="2"/>
  <c r="X48" i="2" s="1"/>
  <c r="R49" i="2"/>
  <c r="X49" i="2" s="1"/>
  <c r="N48" i="2"/>
  <c r="U48" i="2" s="1"/>
  <c r="N49" i="2"/>
  <c r="U49" i="2" s="1"/>
  <c r="X60" i="10"/>
  <c r="Y59" i="10"/>
  <c r="Z16" i="10"/>
  <c r="Z8" i="18" s="1"/>
  <c r="Z6" i="18" s="1"/>
  <c r="Y17" i="10"/>
  <c r="B99" i="2"/>
  <c r="B83" i="2"/>
  <c r="B79" i="17" s="1"/>
  <c r="B79" i="2"/>
  <c r="B75" i="17" s="1"/>
  <c r="B88" i="2"/>
  <c r="B84" i="17" s="1"/>
  <c r="B101" i="2"/>
  <c r="B85" i="2"/>
  <c r="B81" i="17" s="1"/>
  <c r="B98" i="2"/>
  <c r="B82" i="2"/>
  <c r="B78" i="17" s="1"/>
  <c r="B75" i="2"/>
  <c r="B100" i="2"/>
  <c r="B84" i="2"/>
  <c r="B80" i="17" s="1"/>
  <c r="B97" i="2"/>
  <c r="B81" i="2"/>
  <c r="B77" i="17" s="1"/>
  <c r="B94" i="2"/>
  <c r="B78" i="2"/>
  <c r="B95" i="2"/>
  <c r="B96" i="2"/>
  <c r="B80" i="2"/>
  <c r="B76" i="17" s="1"/>
  <c r="B93" i="2"/>
  <c r="B77" i="2"/>
  <c r="B90" i="2"/>
  <c r="B74" i="2"/>
  <c r="B91" i="2"/>
  <c r="B87" i="2"/>
  <c r="B83" i="17" s="1"/>
  <c r="B92" i="2"/>
  <c r="B76" i="2"/>
  <c r="B89" i="2"/>
  <c r="B85" i="17" s="1"/>
  <c r="B73" i="2"/>
  <c r="B86" i="2"/>
  <c r="B82" i="17" s="1"/>
  <c r="B65" i="2"/>
  <c r="B64" i="2"/>
  <c r="B47" i="2"/>
  <c r="B61" i="2"/>
  <c r="B44" i="2"/>
  <c r="B70" i="2"/>
  <c r="B57" i="2"/>
  <c r="B66" i="2"/>
  <c r="B53" i="2"/>
  <c r="B62" i="2"/>
  <c r="B48" i="2"/>
  <c r="B45" i="2"/>
  <c r="B54" i="2"/>
  <c r="B71" i="2"/>
  <c r="B50" i="2"/>
  <c r="B67" i="2"/>
  <c r="B46" i="2"/>
  <c r="B49" i="2"/>
  <c r="B58" i="2"/>
  <c r="B59" i="2"/>
  <c r="B72" i="2"/>
  <c r="B55" i="2"/>
  <c r="B68" i="2"/>
  <c r="B51" i="2"/>
  <c r="B63" i="2"/>
  <c r="B60" i="2"/>
  <c r="B56" i="2"/>
  <c r="B69" i="2"/>
  <c r="B52" i="2"/>
  <c r="M37" i="2"/>
  <c r="N37" i="2"/>
  <c r="O37" i="2"/>
  <c r="P37" i="2"/>
  <c r="Q37" i="2"/>
  <c r="K33" i="17" s="1"/>
  <c r="R37" i="2"/>
  <c r="S37" i="2"/>
  <c r="T37" i="2"/>
  <c r="M38" i="2"/>
  <c r="N38" i="2"/>
  <c r="O38" i="2"/>
  <c r="P38" i="2"/>
  <c r="Q38" i="2"/>
  <c r="K34" i="17" s="1"/>
  <c r="R38" i="2"/>
  <c r="S38" i="2"/>
  <c r="T38" i="2"/>
  <c r="M39" i="2"/>
  <c r="N39" i="2"/>
  <c r="O39" i="2"/>
  <c r="P39" i="2"/>
  <c r="Q39" i="2"/>
  <c r="K35" i="17" s="1"/>
  <c r="R39" i="2"/>
  <c r="S39" i="2"/>
  <c r="T39" i="2"/>
  <c r="W2" i="2" l="1"/>
  <c r="Y2" i="2"/>
  <c r="Z2" i="2"/>
  <c r="X2" i="2"/>
  <c r="V2" i="2"/>
  <c r="U2" i="2"/>
  <c r="Y9" i="18"/>
  <c r="Y64" i="10" s="1"/>
  <c r="Y65" i="10" s="1"/>
  <c r="Y29" i="18"/>
  <c r="Z25" i="18"/>
  <c r="Z24" i="18" s="1"/>
  <c r="Z22" i="18"/>
  <c r="Z21" i="18" s="1"/>
  <c r="Q31" i="17"/>
  <c r="CP216" i="2"/>
  <c r="CP218" i="2" s="1"/>
  <c r="CP217" i="2"/>
  <c r="BX216" i="2"/>
  <c r="BX217" i="2"/>
  <c r="BY213" i="2"/>
  <c r="BY214" i="2"/>
  <c r="BY211" i="2"/>
  <c r="CQ211" i="2"/>
  <c r="CQ208" i="2"/>
  <c r="CQ212" i="2"/>
  <c r="BY207" i="2"/>
  <c r="BY206" i="2"/>
  <c r="BY204" i="2"/>
  <c r="CQ209" i="2"/>
  <c r="CQ210" i="2"/>
  <c r="CQ213" i="2"/>
  <c r="BY212" i="2"/>
  <c r="BY210" i="2"/>
  <c r="BY205" i="2"/>
  <c r="CR203" i="2"/>
  <c r="CQ214" i="2"/>
  <c r="CQ206" i="2"/>
  <c r="CQ204" i="2"/>
  <c r="BY209" i="2"/>
  <c r="BY208" i="2"/>
  <c r="BY215" i="2"/>
  <c r="CQ215" i="2"/>
  <c r="CQ207" i="2"/>
  <c r="CQ205" i="2"/>
  <c r="Y67" i="10"/>
  <c r="Y68" i="10" s="1"/>
  <c r="Z13" i="18"/>
  <c r="Z12" i="18" s="1"/>
  <c r="Z10" i="18"/>
  <c r="B40" i="17"/>
  <c r="B47" i="14"/>
  <c r="B47" i="17"/>
  <c r="B62" i="14"/>
  <c r="B62" i="17"/>
  <c r="B88" i="14"/>
  <c r="B88" i="17"/>
  <c r="B77" i="14"/>
  <c r="B97" i="14"/>
  <c r="B97" i="17"/>
  <c r="B48" i="14"/>
  <c r="B48" i="17"/>
  <c r="B59" i="14"/>
  <c r="B59" i="17"/>
  <c r="B68" i="14"/>
  <c r="B68" i="17"/>
  <c r="B42" i="14"/>
  <c r="B42" i="17"/>
  <c r="B50" i="14"/>
  <c r="B50" i="17"/>
  <c r="B49" i="14"/>
  <c r="B49" i="17"/>
  <c r="B61" i="14"/>
  <c r="B61" i="17"/>
  <c r="B72" i="14"/>
  <c r="B72" i="17"/>
  <c r="B70" i="14"/>
  <c r="B70" i="17"/>
  <c r="B76" i="14"/>
  <c r="B90" i="14"/>
  <c r="B90" i="17"/>
  <c r="B96" i="14"/>
  <c r="B96" i="17"/>
  <c r="B81" i="14"/>
  <c r="B79" i="14"/>
  <c r="B55" i="14"/>
  <c r="B55" i="17"/>
  <c r="B41" i="14"/>
  <c r="B41" i="17"/>
  <c r="B57" i="14"/>
  <c r="B57" i="17"/>
  <c r="B86" i="14"/>
  <c r="B86" i="17"/>
  <c r="B95" i="14"/>
  <c r="B95" i="17"/>
  <c r="B52" i="14"/>
  <c r="B52" i="17"/>
  <c r="B64" i="14"/>
  <c r="B64" i="17"/>
  <c r="B54" i="14"/>
  <c r="B54" i="17"/>
  <c r="B46" i="14"/>
  <c r="B46" i="17"/>
  <c r="B44" i="14"/>
  <c r="B44" i="17"/>
  <c r="B53" i="14"/>
  <c r="B53" i="17"/>
  <c r="B43" i="14"/>
  <c r="B43" i="17"/>
  <c r="B69" i="14"/>
  <c r="B69" i="17"/>
  <c r="B83" i="14"/>
  <c r="B73" i="14"/>
  <c r="B73" i="17"/>
  <c r="B91" i="14"/>
  <c r="B91" i="17"/>
  <c r="B93" i="14"/>
  <c r="B93" i="17"/>
  <c r="B78" i="14"/>
  <c r="B84" i="14"/>
  <c r="B65" i="14"/>
  <c r="B65" i="17"/>
  <c r="B63" i="14"/>
  <c r="B63" i="17"/>
  <c r="B82" i="14"/>
  <c r="B92" i="14"/>
  <c r="B92" i="17"/>
  <c r="B71" i="14"/>
  <c r="B71" i="17"/>
  <c r="B56" i="14"/>
  <c r="B56" i="17"/>
  <c r="B51" i="14"/>
  <c r="B51" i="17"/>
  <c r="B45" i="14"/>
  <c r="B45" i="17"/>
  <c r="B67" i="14"/>
  <c r="B67" i="17"/>
  <c r="B58" i="14"/>
  <c r="B58" i="17"/>
  <c r="B66" i="14"/>
  <c r="B66" i="17"/>
  <c r="B60" i="14"/>
  <c r="B60" i="17"/>
  <c r="B85" i="14"/>
  <c r="B87" i="14"/>
  <c r="B87" i="17"/>
  <c r="B89" i="14"/>
  <c r="B89" i="17"/>
  <c r="B74" i="14"/>
  <c r="B74" i="17"/>
  <c r="B80" i="14"/>
  <c r="B94" i="14"/>
  <c r="B94" i="17"/>
  <c r="B75" i="14"/>
  <c r="CO218" i="2"/>
  <c r="AJ205" i="11"/>
  <c r="BW216" i="2"/>
  <c r="BW217" i="2"/>
  <c r="B40" i="14"/>
  <c r="W39" i="2"/>
  <c r="W38" i="2"/>
  <c r="W37" i="2"/>
  <c r="Z39" i="2"/>
  <c r="Z38" i="2"/>
  <c r="X39" i="2"/>
  <c r="X38" i="2"/>
  <c r="X37" i="2"/>
  <c r="Z37" i="2"/>
  <c r="U39" i="2"/>
  <c r="U38" i="2"/>
  <c r="U37" i="2"/>
  <c r="Y39" i="2"/>
  <c r="V39" i="2"/>
  <c r="Y38" i="2"/>
  <c r="V38" i="2"/>
  <c r="Y37" i="2"/>
  <c r="V37" i="2"/>
  <c r="AA16" i="10"/>
  <c r="AA8" i="18" s="1"/>
  <c r="AA6" i="18" s="1"/>
  <c r="Z17" i="10"/>
  <c r="Z59" i="10"/>
  <c r="Y60" i="10"/>
  <c r="Z9" i="18" l="1"/>
  <c r="Z29" i="18"/>
  <c r="AC4" i="14"/>
  <c r="N4" i="14"/>
  <c r="Q4" i="14" s="1"/>
  <c r="AB4" i="14"/>
  <c r="M4" i="14"/>
  <c r="P4" i="14" s="1"/>
  <c r="AC13" i="14"/>
  <c r="N13" i="14"/>
  <c r="Q13" i="14" s="1"/>
  <c r="AB13" i="14"/>
  <c r="M13" i="14"/>
  <c r="P13" i="14" s="1"/>
  <c r="AB6" i="14"/>
  <c r="M6" i="14"/>
  <c r="P6" i="14" s="1"/>
  <c r="N6" i="14"/>
  <c r="Q6" i="14" s="1"/>
  <c r="AC6" i="14"/>
  <c r="AC9" i="14"/>
  <c r="N9" i="14"/>
  <c r="Q9" i="14" s="1"/>
  <c r="AB9" i="14"/>
  <c r="M9" i="14"/>
  <c r="P9" i="14" s="1"/>
  <c r="AB10" i="14"/>
  <c r="M10" i="14"/>
  <c r="AC10" i="14"/>
  <c r="N10" i="14"/>
  <c r="Q10" i="14" s="1"/>
  <c r="AB2" i="14"/>
  <c r="M2" i="14"/>
  <c r="P2" i="14" s="1"/>
  <c r="AC2" i="14"/>
  <c r="N2" i="14"/>
  <c r="Q2" i="14" s="1"/>
  <c r="AC12" i="14"/>
  <c r="N12" i="14"/>
  <c r="Q12" i="14" s="1"/>
  <c r="AB12" i="14"/>
  <c r="M12" i="14"/>
  <c r="P12" i="14" s="1"/>
  <c r="M3" i="14"/>
  <c r="P3" i="14" s="1"/>
  <c r="AC3" i="14"/>
  <c r="N3" i="14"/>
  <c r="Q3" i="14" s="1"/>
  <c r="AB3" i="14"/>
  <c r="AB7" i="14"/>
  <c r="AC7" i="14"/>
  <c r="N7" i="14"/>
  <c r="Q7" i="14" s="1"/>
  <c r="M7" i="14"/>
  <c r="AC8" i="14"/>
  <c r="N8" i="14"/>
  <c r="Q8" i="14" s="1"/>
  <c r="AB8" i="14"/>
  <c r="M8" i="14"/>
  <c r="P8" i="14" s="1"/>
  <c r="AC5" i="14"/>
  <c r="N5" i="14"/>
  <c r="Q5" i="14" s="1"/>
  <c r="AB5" i="14"/>
  <c r="M5" i="14"/>
  <c r="P5" i="14" s="1"/>
  <c r="AB11" i="14"/>
  <c r="M11" i="14"/>
  <c r="P11" i="14" s="1"/>
  <c r="AC11" i="14"/>
  <c r="N11" i="14"/>
  <c r="Q11" i="14" s="1"/>
  <c r="AA25" i="18"/>
  <c r="AA24" i="18" s="1"/>
  <c r="AA22" i="18"/>
  <c r="AA21" i="18" s="1"/>
  <c r="CS203" i="2"/>
  <c r="CR215" i="2"/>
  <c r="CR204" i="2"/>
  <c r="CR213" i="2"/>
  <c r="BZ213" i="2"/>
  <c r="BZ206" i="2"/>
  <c r="BZ209" i="2"/>
  <c r="CR205" i="2"/>
  <c r="CR207" i="2"/>
  <c r="CR214" i="2"/>
  <c r="BZ205" i="2"/>
  <c r="BZ215" i="2"/>
  <c r="BZ210" i="2"/>
  <c r="CR210" i="2"/>
  <c r="CR209" i="2"/>
  <c r="CR206" i="2"/>
  <c r="BZ214" i="2"/>
  <c r="BZ212" i="2"/>
  <c r="BZ204" i="2"/>
  <c r="CR208" i="2"/>
  <c r="CR211" i="2"/>
  <c r="CR212" i="2"/>
  <c r="BZ211" i="2"/>
  <c r="BZ207" i="2"/>
  <c r="BZ208" i="2"/>
  <c r="CQ216" i="2"/>
  <c r="CQ218" i="2" s="1"/>
  <c r="CQ217" i="2"/>
  <c r="BY217" i="2"/>
  <c r="BY216" i="2"/>
  <c r="BY218" i="2" s="1"/>
  <c r="Z64" i="10"/>
  <c r="Z65" i="10" s="1"/>
  <c r="Z67" i="10"/>
  <c r="Z68" i="10" s="1"/>
  <c r="AA10" i="18"/>
  <c r="AA13" i="18"/>
  <c r="AA12" i="18" s="1"/>
  <c r="BW218" i="2"/>
  <c r="BX218" i="2"/>
  <c r="AA59" i="10"/>
  <c r="Z60" i="10"/>
  <c r="AB16" i="10"/>
  <c r="AB8" i="18" s="1"/>
  <c r="AB6" i="18" s="1"/>
  <c r="AA17" i="10"/>
  <c r="AA9" i="18" l="1"/>
  <c r="AA64" i="10" s="1"/>
  <c r="AA65" i="10" s="1"/>
  <c r="AA29" i="18"/>
  <c r="AB25" i="18"/>
  <c r="AB24" i="18" s="1"/>
  <c r="AB22" i="18"/>
  <c r="AB21" i="18" s="1"/>
  <c r="AE10" i="14"/>
  <c r="AC194" i="11" s="1"/>
  <c r="AT194" i="11" s="1"/>
  <c r="AD4" i="14"/>
  <c r="AB188" i="11" s="1"/>
  <c r="AP188" i="11" s="1"/>
  <c r="AD2" i="14"/>
  <c r="AB186" i="11" s="1"/>
  <c r="AP186" i="11" s="1"/>
  <c r="AD3" i="14"/>
  <c r="AB187" i="11" s="1"/>
  <c r="AP187" i="11" s="1"/>
  <c r="AE11" i="14"/>
  <c r="AC195" i="11" s="1"/>
  <c r="AT195" i="11" s="1"/>
  <c r="AD5" i="14"/>
  <c r="AB189" i="11" s="1"/>
  <c r="AP189" i="11" s="1"/>
  <c r="AD8" i="14"/>
  <c r="AB192" i="11" s="1"/>
  <c r="AP192" i="11" s="1"/>
  <c r="AE9" i="14"/>
  <c r="AC193" i="11" s="1"/>
  <c r="AT193" i="11" s="1"/>
  <c r="AD6" i="14"/>
  <c r="AB190" i="11" s="1"/>
  <c r="AP190" i="11" s="1"/>
  <c r="AE8" i="14"/>
  <c r="AC192" i="11" s="1"/>
  <c r="AT192" i="11" s="1"/>
  <c r="AE2" i="14"/>
  <c r="AC186" i="11" s="1"/>
  <c r="AT186" i="11" s="1"/>
  <c r="BZ216" i="2"/>
  <c r="BZ218" i="2" s="1"/>
  <c r="BZ217" i="2"/>
  <c r="CR217" i="2"/>
  <c r="CR216" i="2"/>
  <c r="CR218" i="2" s="1"/>
  <c r="CS213" i="2"/>
  <c r="CS209" i="2"/>
  <c r="CS214" i="2"/>
  <c r="CA207" i="2"/>
  <c r="CA206" i="2"/>
  <c r="CA208" i="2"/>
  <c r="CS212" i="2"/>
  <c r="CS207" i="2"/>
  <c r="CS211" i="2"/>
  <c r="CA215" i="2"/>
  <c r="CA209" i="2"/>
  <c r="CA213" i="2"/>
  <c r="CS205" i="2"/>
  <c r="CS210" i="2"/>
  <c r="CS206" i="2"/>
  <c r="CA214" i="2"/>
  <c r="CA204" i="2"/>
  <c r="CA210" i="2"/>
  <c r="CT203" i="2"/>
  <c r="CS208" i="2"/>
  <c r="CS215" i="2"/>
  <c r="CS204" i="2"/>
  <c r="CA211" i="2"/>
  <c r="CA205" i="2"/>
  <c r="CA212" i="2"/>
  <c r="AE5" i="14"/>
  <c r="AC189" i="11" s="1"/>
  <c r="AT189" i="11" s="1"/>
  <c r="AA67" i="10"/>
  <c r="AA68" i="10" s="1"/>
  <c r="AB10" i="18"/>
  <c r="AB13" i="18"/>
  <c r="AB12" i="18" s="1"/>
  <c r="O10" i="14"/>
  <c r="O5" i="14"/>
  <c r="AD9" i="14"/>
  <c r="AB193" i="11" s="1"/>
  <c r="AP193" i="11" s="1"/>
  <c r="AE7" i="14"/>
  <c r="AC191" i="11" s="1"/>
  <c r="AT191" i="11" s="1"/>
  <c r="P10" i="14"/>
  <c r="AD10" i="14" s="1"/>
  <c r="AB194" i="11" s="1"/>
  <c r="AP194" i="11" s="1"/>
  <c r="O12" i="14"/>
  <c r="AE13" i="14"/>
  <c r="AC197" i="11" s="1"/>
  <c r="AT197" i="11" s="1"/>
  <c r="O13" i="14"/>
  <c r="O3" i="14"/>
  <c r="O2" i="14"/>
  <c r="AE3" i="14"/>
  <c r="AC187" i="11" s="1"/>
  <c r="AT187" i="11" s="1"/>
  <c r="AD11" i="14"/>
  <c r="AB195" i="11" s="1"/>
  <c r="AP195" i="11" s="1"/>
  <c r="O7" i="14"/>
  <c r="AE12" i="14"/>
  <c r="AC196" i="11" s="1"/>
  <c r="AT196" i="11" s="1"/>
  <c r="AE6" i="14"/>
  <c r="AC190" i="11" s="1"/>
  <c r="AT190" i="11" s="1"/>
  <c r="O11" i="14"/>
  <c r="O6" i="14"/>
  <c r="P7" i="14"/>
  <c r="AD7" i="14" s="1"/>
  <c r="AB191" i="11" s="1"/>
  <c r="AP191" i="11" s="1"/>
  <c r="O9" i="14"/>
  <c r="AD13" i="14"/>
  <c r="AB197" i="11" s="1"/>
  <c r="AP197" i="11" s="1"/>
  <c r="O8" i="14"/>
  <c r="AD12" i="14"/>
  <c r="AB196" i="11" s="1"/>
  <c r="AP196" i="11" s="1"/>
  <c r="AE4" i="14"/>
  <c r="AC188" i="11" s="1"/>
  <c r="AT188" i="11" s="1"/>
  <c r="O4" i="14"/>
  <c r="AC16" i="10"/>
  <c r="AC8" i="18" s="1"/>
  <c r="AC6" i="18" s="1"/>
  <c r="AB17" i="10"/>
  <c r="AB59" i="10"/>
  <c r="AA60" i="10"/>
  <c r="M36" i="2"/>
  <c r="AB9" i="18" l="1"/>
  <c r="AB64" i="10" s="1"/>
  <c r="AB65" i="10" s="1"/>
  <c r="AB29" i="18"/>
  <c r="AS196" i="11"/>
  <c r="AQ196" i="11"/>
  <c r="AR196" i="11"/>
  <c r="AV196" i="11"/>
  <c r="AW196" i="11"/>
  <c r="AU196" i="11"/>
  <c r="AS194" i="11"/>
  <c r="AQ194" i="11"/>
  <c r="AR194" i="11"/>
  <c r="AV192" i="11"/>
  <c r="AW192" i="11"/>
  <c r="AU192" i="11"/>
  <c r="AQ189" i="11"/>
  <c r="AS189" i="11"/>
  <c r="AR189" i="11"/>
  <c r="AS188" i="11"/>
  <c r="AQ188" i="11"/>
  <c r="AR188" i="11"/>
  <c r="AS195" i="11"/>
  <c r="AQ195" i="11"/>
  <c r="AR195" i="11"/>
  <c r="AV191" i="11"/>
  <c r="AW191" i="11"/>
  <c r="AU191" i="11"/>
  <c r="AV189" i="11"/>
  <c r="AW189" i="11"/>
  <c r="AU189" i="11"/>
  <c r="AS190" i="11"/>
  <c r="AQ190" i="11"/>
  <c r="AR190" i="11"/>
  <c r="AV195" i="11"/>
  <c r="AW195" i="11"/>
  <c r="AU195" i="11"/>
  <c r="AV194" i="11"/>
  <c r="AW194" i="11"/>
  <c r="AU194" i="11"/>
  <c r="AS197" i="11"/>
  <c r="AQ197" i="11"/>
  <c r="AR197" i="11"/>
  <c r="AV190" i="11"/>
  <c r="AW190" i="11"/>
  <c r="AU190" i="11"/>
  <c r="AV187" i="11"/>
  <c r="AW187" i="11"/>
  <c r="AU187" i="11"/>
  <c r="AV197" i="11"/>
  <c r="AW197" i="11"/>
  <c r="AU197" i="11"/>
  <c r="AQ193" i="11"/>
  <c r="AS193" i="11"/>
  <c r="AR193" i="11"/>
  <c r="AV193" i="11"/>
  <c r="AW193" i="11"/>
  <c r="AU193" i="11"/>
  <c r="AS187" i="11"/>
  <c r="AQ187" i="11"/>
  <c r="AR187" i="11"/>
  <c r="AV188" i="11"/>
  <c r="AW188" i="11"/>
  <c r="AU188" i="11"/>
  <c r="AS191" i="11"/>
  <c r="AQ191" i="11"/>
  <c r="AR191" i="11"/>
  <c r="AV186" i="11"/>
  <c r="AW186" i="11"/>
  <c r="AU186" i="11"/>
  <c r="AS192" i="11"/>
  <c r="AQ192" i="11"/>
  <c r="AR192" i="11"/>
  <c r="AQ186" i="11"/>
  <c r="AS186" i="11"/>
  <c r="AR186" i="11"/>
  <c r="AC25" i="18"/>
  <c r="AC24" i="18" s="1"/>
  <c r="AC22" i="18"/>
  <c r="AC21" i="18" s="1"/>
  <c r="AC176" i="11"/>
  <c r="AT176" i="11" s="1"/>
  <c r="AC152" i="11"/>
  <c r="AT152" i="11" s="1"/>
  <c r="AC140" i="11"/>
  <c r="AT140" i="11" s="1"/>
  <c r="AC164" i="11"/>
  <c r="AT164" i="11" s="1"/>
  <c r="AC80" i="11"/>
  <c r="AC56" i="11"/>
  <c r="AC68" i="11"/>
  <c r="AC44" i="11"/>
  <c r="AC92" i="11"/>
  <c r="AC20" i="11"/>
  <c r="AC8" i="11"/>
  <c r="AC116" i="11"/>
  <c r="AC104" i="11"/>
  <c r="AC32" i="11"/>
  <c r="AC149" i="11"/>
  <c r="AT149" i="11" s="1"/>
  <c r="AC161" i="11"/>
  <c r="AT161" i="11" s="1"/>
  <c r="AC41" i="11"/>
  <c r="AC173" i="11"/>
  <c r="AT173" i="11" s="1"/>
  <c r="AC185" i="11"/>
  <c r="AT185" i="11" s="1"/>
  <c r="AC17" i="11"/>
  <c r="AC77" i="11"/>
  <c r="AC53" i="11"/>
  <c r="AC29" i="11"/>
  <c r="AC101" i="11"/>
  <c r="AC125" i="11"/>
  <c r="AC113" i="11"/>
  <c r="AC137" i="11"/>
  <c r="AT137" i="11" s="1"/>
  <c r="AW137" i="11" s="1"/>
  <c r="AC65" i="11"/>
  <c r="AC89" i="11"/>
  <c r="AB143" i="11"/>
  <c r="AP143" i="11" s="1"/>
  <c r="AB155" i="11"/>
  <c r="AP155" i="11" s="1"/>
  <c r="AB167" i="11"/>
  <c r="AP167" i="11" s="1"/>
  <c r="AB179" i="11"/>
  <c r="AP179" i="11" s="1"/>
  <c r="AB11" i="11"/>
  <c r="AB23" i="11"/>
  <c r="AB71" i="11"/>
  <c r="AB35" i="11"/>
  <c r="AB59" i="11"/>
  <c r="AB47" i="11"/>
  <c r="AB95" i="11"/>
  <c r="AB119" i="11"/>
  <c r="AB107" i="11"/>
  <c r="AB131" i="11"/>
  <c r="AP131" i="11" s="1"/>
  <c r="AS131" i="11" s="1"/>
  <c r="AB83" i="11"/>
  <c r="AB156" i="11"/>
  <c r="AP156" i="11" s="1"/>
  <c r="AB144" i="11"/>
  <c r="AP144" i="11" s="1"/>
  <c r="AB168" i="11"/>
  <c r="AP168" i="11" s="1"/>
  <c r="AB180" i="11"/>
  <c r="AP180" i="11" s="1"/>
  <c r="AB72" i="11"/>
  <c r="AB48" i="11"/>
  <c r="AB84" i="11"/>
  <c r="AB36" i="11"/>
  <c r="AB60" i="11"/>
  <c r="AB12" i="11"/>
  <c r="AB24" i="11"/>
  <c r="AB120" i="11"/>
  <c r="AB96" i="11"/>
  <c r="AB132" i="11"/>
  <c r="AP132" i="11" s="1"/>
  <c r="AS132" i="11" s="1"/>
  <c r="AB108" i="11"/>
  <c r="AB42" i="11"/>
  <c r="AB162" i="11"/>
  <c r="AP162" i="11" s="1"/>
  <c r="AB150" i="11"/>
  <c r="AP150" i="11" s="1"/>
  <c r="AB138" i="11"/>
  <c r="AP138" i="11" s="1"/>
  <c r="AB174" i="11"/>
  <c r="AP174" i="11" s="1"/>
  <c r="AP214" i="11" s="1"/>
  <c r="AB30" i="11"/>
  <c r="AB90" i="11"/>
  <c r="AB54" i="11"/>
  <c r="AB66" i="11"/>
  <c r="AB6" i="11"/>
  <c r="AB78" i="11"/>
  <c r="AB102" i="11"/>
  <c r="AB114" i="11"/>
  <c r="AB18" i="11"/>
  <c r="AC163" i="11"/>
  <c r="AT163" i="11" s="1"/>
  <c r="AC139" i="11"/>
  <c r="AT139" i="11" s="1"/>
  <c r="AC175" i="11"/>
  <c r="AT175" i="11" s="1"/>
  <c r="AC151" i="11"/>
  <c r="AT151" i="11" s="1"/>
  <c r="AC31" i="11"/>
  <c r="AC67" i="11"/>
  <c r="AC43" i="11"/>
  <c r="AC79" i="11"/>
  <c r="AC7" i="11"/>
  <c r="AC55" i="11"/>
  <c r="AC103" i="11"/>
  <c r="AC91" i="11"/>
  <c r="AC19" i="11"/>
  <c r="AC115" i="11"/>
  <c r="AC169" i="11"/>
  <c r="AT169" i="11" s="1"/>
  <c r="AC157" i="11"/>
  <c r="AT157" i="11" s="1"/>
  <c r="AC145" i="11"/>
  <c r="AT145" i="11" s="1"/>
  <c r="AC181" i="11"/>
  <c r="AT181" i="11" s="1"/>
  <c r="AC13" i="11"/>
  <c r="AC61" i="11"/>
  <c r="AC49" i="11"/>
  <c r="AC25" i="11"/>
  <c r="AC85" i="11"/>
  <c r="AC121" i="11"/>
  <c r="AC109" i="11"/>
  <c r="AC133" i="11"/>
  <c r="AT133" i="11" s="1"/>
  <c r="AW133" i="11" s="1"/>
  <c r="AC37" i="11"/>
  <c r="AC97" i="11"/>
  <c r="AC73" i="11"/>
  <c r="AC184" i="11"/>
  <c r="AT184" i="11" s="1"/>
  <c r="AC172" i="11"/>
  <c r="AT172" i="11" s="1"/>
  <c r="AC160" i="11"/>
  <c r="AT160" i="11" s="1"/>
  <c r="AC40" i="11"/>
  <c r="AC148" i="11"/>
  <c r="AT148" i="11" s="1"/>
  <c r="AC88" i="11"/>
  <c r="AC16" i="11"/>
  <c r="AC76" i="11"/>
  <c r="AC52" i="11"/>
  <c r="AC28" i="11"/>
  <c r="AC64" i="11"/>
  <c r="AC100" i="11"/>
  <c r="AC124" i="11"/>
  <c r="AC136" i="11"/>
  <c r="AT136" i="11" s="1"/>
  <c r="AW136" i="11" s="1"/>
  <c r="AC112" i="11"/>
  <c r="AC162" i="11"/>
  <c r="AT162" i="11" s="1"/>
  <c r="AC174" i="11"/>
  <c r="AT174" i="11" s="1"/>
  <c r="AT214" i="11" s="1"/>
  <c r="AC150" i="11"/>
  <c r="AT150" i="11" s="1"/>
  <c r="AC42" i="11"/>
  <c r="AC138" i="11"/>
  <c r="AT138" i="11" s="1"/>
  <c r="AC66" i="11"/>
  <c r="AC54" i="11"/>
  <c r="AC114" i="11"/>
  <c r="AC78" i="11"/>
  <c r="AC6" i="11"/>
  <c r="AC18" i="11"/>
  <c r="AC30" i="11"/>
  <c r="AC102" i="11"/>
  <c r="AC90" i="11"/>
  <c r="AB158" i="11"/>
  <c r="AP158" i="11" s="1"/>
  <c r="AB170" i="11"/>
  <c r="AP170" i="11" s="1"/>
  <c r="AB146" i="11"/>
  <c r="AP146" i="11" s="1"/>
  <c r="AB182" i="11"/>
  <c r="AP182" i="11" s="1"/>
  <c r="AB62" i="11"/>
  <c r="AB50" i="11"/>
  <c r="AB14" i="11"/>
  <c r="AB26" i="11"/>
  <c r="AB38" i="11"/>
  <c r="AB122" i="11"/>
  <c r="AB86" i="11"/>
  <c r="AB74" i="11"/>
  <c r="AB110" i="11"/>
  <c r="AB134" i="11"/>
  <c r="AP134" i="11" s="1"/>
  <c r="AS134" i="11" s="1"/>
  <c r="AB98" i="11"/>
  <c r="AC180" i="11"/>
  <c r="AT180" i="11" s="1"/>
  <c r="AC168" i="11"/>
  <c r="AT168" i="11" s="1"/>
  <c r="AC144" i="11"/>
  <c r="AT144" i="11" s="1"/>
  <c r="AC156" i="11"/>
  <c r="AT156" i="11" s="1"/>
  <c r="AC24" i="11"/>
  <c r="AC36" i="11"/>
  <c r="AC84" i="11"/>
  <c r="AC60" i="11"/>
  <c r="AC48" i="11"/>
  <c r="AC12" i="11"/>
  <c r="AC72" i="11"/>
  <c r="AC96" i="11"/>
  <c r="AC132" i="11"/>
  <c r="AT132" i="11" s="1"/>
  <c r="AW132" i="11" s="1"/>
  <c r="AC108" i="11"/>
  <c r="AC120" i="11"/>
  <c r="AB165" i="11"/>
  <c r="AP165" i="11" s="1"/>
  <c r="AB153" i="11"/>
  <c r="AP153" i="11" s="1"/>
  <c r="AB141" i="11"/>
  <c r="AP141" i="11" s="1"/>
  <c r="AB177" i="11"/>
  <c r="AP177" i="11" s="1"/>
  <c r="AB9" i="11"/>
  <c r="AB33" i="11"/>
  <c r="AB57" i="11"/>
  <c r="AB69" i="11"/>
  <c r="AB45" i="11"/>
  <c r="AB21" i="11"/>
  <c r="AB81" i="11"/>
  <c r="AB105" i="11"/>
  <c r="AB93" i="11"/>
  <c r="AB117" i="11"/>
  <c r="AB140" i="11"/>
  <c r="AP140" i="11" s="1"/>
  <c r="AB164" i="11"/>
  <c r="AP164" i="11" s="1"/>
  <c r="AB152" i="11"/>
  <c r="AP152" i="11" s="1"/>
  <c r="AB176" i="11"/>
  <c r="AP176" i="11" s="1"/>
  <c r="AB80" i="11"/>
  <c r="AB44" i="11"/>
  <c r="AB20" i="11"/>
  <c r="AB32" i="11"/>
  <c r="AB92" i="11"/>
  <c r="AB8" i="11"/>
  <c r="AB68" i="11"/>
  <c r="AB104" i="11"/>
  <c r="AB116" i="11"/>
  <c r="AB56" i="11"/>
  <c r="AC178" i="11"/>
  <c r="AT178" i="11" s="1"/>
  <c r="AC154" i="11"/>
  <c r="AT154" i="11" s="1"/>
  <c r="AC142" i="11"/>
  <c r="AT142" i="11" s="1"/>
  <c r="AC166" i="11"/>
  <c r="AT166" i="11" s="1"/>
  <c r="AC46" i="11"/>
  <c r="AC106" i="11"/>
  <c r="AC10" i="11"/>
  <c r="AC58" i="11"/>
  <c r="AC34" i="11"/>
  <c r="AC70" i="11"/>
  <c r="AC94" i="11"/>
  <c r="AC118" i="11"/>
  <c r="AC82" i="11"/>
  <c r="AC22" i="11"/>
  <c r="AB169" i="11"/>
  <c r="AP169" i="11" s="1"/>
  <c r="AB157" i="11"/>
  <c r="AP157" i="11" s="1"/>
  <c r="AB145" i="11"/>
  <c r="AP145" i="11" s="1"/>
  <c r="AB181" i="11"/>
  <c r="AP181" i="11" s="1"/>
  <c r="AB85" i="11"/>
  <c r="AB13" i="11"/>
  <c r="AB37" i="11"/>
  <c r="AB49" i="11"/>
  <c r="AB61" i="11"/>
  <c r="AB73" i="11"/>
  <c r="AB97" i="11"/>
  <c r="AB133" i="11"/>
  <c r="AP133" i="11" s="1"/>
  <c r="AS133" i="11" s="1"/>
  <c r="AB25" i="11"/>
  <c r="AB109" i="11"/>
  <c r="AB121" i="11"/>
  <c r="AB151" i="11"/>
  <c r="AP151" i="11" s="1"/>
  <c r="AB139" i="11"/>
  <c r="AP139" i="11" s="1"/>
  <c r="AB163" i="11"/>
  <c r="AP163" i="11" s="1"/>
  <c r="AB175" i="11"/>
  <c r="AP175" i="11" s="1"/>
  <c r="AB43" i="11"/>
  <c r="AB67" i="11"/>
  <c r="AB19" i="11"/>
  <c r="AB79" i="11"/>
  <c r="AB91" i="11"/>
  <c r="AB31" i="11"/>
  <c r="AB55" i="11"/>
  <c r="AB7" i="11"/>
  <c r="AB115" i="11"/>
  <c r="AB103" i="11"/>
  <c r="AB172" i="11"/>
  <c r="AP172" i="11" s="1"/>
  <c r="AB148" i="11"/>
  <c r="AP148" i="11" s="1"/>
  <c r="AB160" i="11"/>
  <c r="AP160" i="11" s="1"/>
  <c r="AB40" i="11"/>
  <c r="AB184" i="11"/>
  <c r="AP184" i="11" s="1"/>
  <c r="AB76" i="11"/>
  <c r="AB52" i="11"/>
  <c r="AB88" i="11"/>
  <c r="AB64" i="11"/>
  <c r="AB136" i="11"/>
  <c r="AP136" i="11" s="1"/>
  <c r="AS136" i="11" s="1"/>
  <c r="AB112" i="11"/>
  <c r="AB100" i="11"/>
  <c r="AB16" i="11"/>
  <c r="AB124" i="11"/>
  <c r="AB28" i="11"/>
  <c r="AB173" i="11"/>
  <c r="AP173" i="11" s="1"/>
  <c r="AB161" i="11"/>
  <c r="AP161" i="11" s="1"/>
  <c r="AB149" i="11"/>
  <c r="AP149" i="11" s="1"/>
  <c r="AB41" i="11"/>
  <c r="AB185" i="11"/>
  <c r="AP185" i="11" s="1"/>
  <c r="AB89" i="11"/>
  <c r="AB65" i="11"/>
  <c r="AB29" i="11"/>
  <c r="AB53" i="11"/>
  <c r="AB113" i="11"/>
  <c r="AB125" i="11"/>
  <c r="AB77" i="11"/>
  <c r="AB17" i="11"/>
  <c r="AB101" i="11"/>
  <c r="AB137" i="11"/>
  <c r="AP137" i="11" s="1"/>
  <c r="AS137" i="11" s="1"/>
  <c r="AB147" i="11"/>
  <c r="AP147" i="11" s="1"/>
  <c r="AB159" i="11"/>
  <c r="AP159" i="11" s="1"/>
  <c r="AB171" i="11"/>
  <c r="AP171" i="11" s="1"/>
  <c r="AB183" i="11"/>
  <c r="AP183" i="11" s="1"/>
  <c r="AB39" i="11"/>
  <c r="AB15" i="11"/>
  <c r="AB27" i="11"/>
  <c r="AB75" i="11"/>
  <c r="AB51" i="11"/>
  <c r="AB87" i="11"/>
  <c r="AB63" i="11"/>
  <c r="AB123" i="11"/>
  <c r="AB99" i="11"/>
  <c r="AB135" i="11"/>
  <c r="AP135" i="11" s="1"/>
  <c r="AS135" i="11" s="1"/>
  <c r="AB111" i="11"/>
  <c r="AC143" i="11"/>
  <c r="AT143" i="11" s="1"/>
  <c r="AC167" i="11"/>
  <c r="AT167" i="11" s="1"/>
  <c r="AC155" i="11"/>
  <c r="AT155" i="11" s="1"/>
  <c r="AC179" i="11"/>
  <c r="AT179" i="11" s="1"/>
  <c r="AC83" i="11"/>
  <c r="AC35" i="11"/>
  <c r="AC47" i="11"/>
  <c r="AC95" i="11"/>
  <c r="AC23" i="11"/>
  <c r="AC71" i="11"/>
  <c r="AC11" i="11"/>
  <c r="AC119" i="11"/>
  <c r="AC59" i="11"/>
  <c r="AC107" i="11"/>
  <c r="AC131" i="11"/>
  <c r="AT131" i="11" s="1"/>
  <c r="AW131" i="11" s="1"/>
  <c r="AC177" i="11"/>
  <c r="AT177" i="11" s="1"/>
  <c r="AC165" i="11"/>
  <c r="AT165" i="11" s="1"/>
  <c r="AC153" i="11"/>
  <c r="AT153" i="11" s="1"/>
  <c r="AC141" i="11"/>
  <c r="AT141" i="11" s="1"/>
  <c r="AC81" i="11"/>
  <c r="AC45" i="11"/>
  <c r="AC33" i="11"/>
  <c r="AC9" i="11"/>
  <c r="AC21" i="11"/>
  <c r="AC57" i="11"/>
  <c r="AC69" i="11"/>
  <c r="AC93" i="11"/>
  <c r="AC105" i="11"/>
  <c r="AC117" i="11"/>
  <c r="AB166" i="11"/>
  <c r="AP166" i="11" s="1"/>
  <c r="AB154" i="11"/>
  <c r="AP154" i="11" s="1"/>
  <c r="AB142" i="11"/>
  <c r="AP142" i="11" s="1"/>
  <c r="AB178" i="11"/>
  <c r="AP178" i="11" s="1"/>
  <c r="AB34" i="11"/>
  <c r="AB46" i="11"/>
  <c r="AB82" i="11"/>
  <c r="AB70" i="11"/>
  <c r="AB10" i="11"/>
  <c r="AB94" i="11"/>
  <c r="AB106" i="11"/>
  <c r="AB58" i="11"/>
  <c r="AB22" i="11"/>
  <c r="AB118" i="11"/>
  <c r="AC159" i="11"/>
  <c r="AT159" i="11" s="1"/>
  <c r="AC183" i="11"/>
  <c r="AT183" i="11" s="1"/>
  <c r="AC147" i="11"/>
  <c r="AT147" i="11" s="1"/>
  <c r="AC171" i="11"/>
  <c r="AT171" i="11" s="1"/>
  <c r="AC39" i="11"/>
  <c r="AC15" i="11"/>
  <c r="AC87" i="11"/>
  <c r="AC27" i="11"/>
  <c r="AC51" i="11"/>
  <c r="AC75" i="11"/>
  <c r="AC99" i="11"/>
  <c r="AC111" i="11"/>
  <c r="AC135" i="11"/>
  <c r="AT135" i="11" s="1"/>
  <c r="AW135" i="11" s="1"/>
  <c r="AC123" i="11"/>
  <c r="AC63" i="11"/>
  <c r="AC170" i="11"/>
  <c r="AT170" i="11" s="1"/>
  <c r="AC182" i="11"/>
  <c r="AT182" i="11" s="1"/>
  <c r="AC146" i="11"/>
  <c r="AT146" i="11" s="1"/>
  <c r="AC158" i="11"/>
  <c r="AT158" i="11" s="1"/>
  <c r="AC74" i="11"/>
  <c r="AC98" i="11"/>
  <c r="AC38" i="11"/>
  <c r="AC14" i="11"/>
  <c r="AC62" i="11"/>
  <c r="AC86" i="11"/>
  <c r="AC26" i="11"/>
  <c r="AC110" i="11"/>
  <c r="AC134" i="11"/>
  <c r="AT134" i="11" s="1"/>
  <c r="AW134" i="11" s="1"/>
  <c r="AC50" i="11"/>
  <c r="AC122" i="11"/>
  <c r="CU203" i="2"/>
  <c r="CB210" i="2"/>
  <c r="CB205" i="2"/>
  <c r="CB204" i="2"/>
  <c r="CT208" i="2"/>
  <c r="CT207" i="2"/>
  <c r="CT206" i="2"/>
  <c r="CB208" i="2"/>
  <c r="CB211" i="2"/>
  <c r="CB206" i="2"/>
  <c r="CT209" i="2"/>
  <c r="CT210" i="2"/>
  <c r="CT213" i="2"/>
  <c r="CB215" i="2"/>
  <c r="CB214" i="2"/>
  <c r="CB212" i="2"/>
  <c r="CT204" i="2"/>
  <c r="CT205" i="2"/>
  <c r="CT211" i="2"/>
  <c r="CB209" i="2"/>
  <c r="CB213" i="2"/>
  <c r="CB207" i="2"/>
  <c r="CT214" i="2"/>
  <c r="CT215" i="2"/>
  <c r="CT212" i="2"/>
  <c r="CS216" i="2"/>
  <c r="CS218" i="2" s="1"/>
  <c r="CS217" i="2"/>
  <c r="CA216" i="2"/>
  <c r="CA218" i="2" s="1"/>
  <c r="CA217" i="2"/>
  <c r="AB67" i="10"/>
  <c r="AB68" i="10" s="1"/>
  <c r="AC10" i="18"/>
  <c r="AC13" i="18"/>
  <c r="AC12" i="18" s="1"/>
  <c r="AC59" i="10"/>
  <c r="AB60" i="10"/>
  <c r="AD16" i="10"/>
  <c r="AD8" i="18" s="1"/>
  <c r="AD6" i="18" s="1"/>
  <c r="AC17" i="10"/>
  <c r="AM11" i="2"/>
  <c r="AN11" i="2"/>
  <c r="AO11" i="2"/>
  <c r="AM12" i="2"/>
  <c r="AN12" i="2"/>
  <c r="AO12" i="2"/>
  <c r="AM13" i="2"/>
  <c r="AN13" i="2"/>
  <c r="AO13" i="2"/>
  <c r="AM14" i="2"/>
  <c r="AN14" i="2"/>
  <c r="AO14" i="2"/>
  <c r="AM15" i="2"/>
  <c r="AN15" i="2"/>
  <c r="AO15" i="2"/>
  <c r="AM16" i="2"/>
  <c r="AN16" i="2"/>
  <c r="AO16" i="2"/>
  <c r="AM17" i="2"/>
  <c r="AN17" i="2"/>
  <c r="AO17" i="2"/>
  <c r="AM18" i="2"/>
  <c r="AN18" i="2"/>
  <c r="AO18" i="2"/>
  <c r="AM19" i="2"/>
  <c r="AN19" i="2"/>
  <c r="AO19" i="2"/>
  <c r="AM20" i="2"/>
  <c r="AN20" i="2"/>
  <c r="AO20" i="2"/>
  <c r="AM21" i="2"/>
  <c r="AN21" i="2"/>
  <c r="AO21" i="2"/>
  <c r="AO22" i="2"/>
  <c r="AM23" i="2"/>
  <c r="AN23" i="2"/>
  <c r="AO23" i="2"/>
  <c r="AM24" i="2"/>
  <c r="AN24" i="2"/>
  <c r="AO24" i="2"/>
  <c r="AM25" i="2"/>
  <c r="AN25" i="2"/>
  <c r="AO25" i="2"/>
  <c r="AM26" i="2"/>
  <c r="AN26" i="2"/>
  <c r="AO26" i="2"/>
  <c r="AM27" i="2"/>
  <c r="AN27" i="2"/>
  <c r="AO27" i="2"/>
  <c r="AM28" i="2"/>
  <c r="AN28" i="2"/>
  <c r="AO28" i="2"/>
  <c r="AI11" i="2"/>
  <c r="AJ11" i="2"/>
  <c r="AK11" i="2"/>
  <c r="AI12" i="2"/>
  <c r="AJ12" i="2"/>
  <c r="AK12" i="2"/>
  <c r="AI13" i="2"/>
  <c r="AJ13" i="2"/>
  <c r="AK13" i="2"/>
  <c r="AI14" i="2"/>
  <c r="AJ14" i="2"/>
  <c r="AK14" i="2"/>
  <c r="AI15" i="2"/>
  <c r="AJ15" i="2"/>
  <c r="AK15" i="2"/>
  <c r="AI16" i="2"/>
  <c r="AJ16" i="2"/>
  <c r="AK16" i="2"/>
  <c r="AI17" i="2"/>
  <c r="AJ17" i="2"/>
  <c r="AK17" i="2"/>
  <c r="AI18" i="2"/>
  <c r="AJ18" i="2"/>
  <c r="AK18" i="2"/>
  <c r="AI19" i="2"/>
  <c r="AJ19" i="2"/>
  <c r="AK19" i="2"/>
  <c r="AI20" i="2"/>
  <c r="AJ20" i="2"/>
  <c r="AK20" i="2"/>
  <c r="AI21" i="2"/>
  <c r="AJ21" i="2"/>
  <c r="AK21" i="2"/>
  <c r="AK22" i="2"/>
  <c r="AI23" i="2"/>
  <c r="AJ23" i="2"/>
  <c r="AK23" i="2"/>
  <c r="AI24" i="2"/>
  <c r="AJ24" i="2"/>
  <c r="AK24" i="2"/>
  <c r="AI25" i="2"/>
  <c r="AJ25" i="2"/>
  <c r="AK25" i="2"/>
  <c r="AI26" i="2"/>
  <c r="AJ26" i="2"/>
  <c r="AK26" i="2"/>
  <c r="AI27" i="2"/>
  <c r="AJ27" i="2"/>
  <c r="AK27" i="2"/>
  <c r="AI28" i="2"/>
  <c r="AJ28" i="2"/>
  <c r="AK28" i="2"/>
  <c r="AV131" i="11" l="1"/>
  <c r="AU131" i="11"/>
  <c r="AV146" i="11"/>
  <c r="AW146" i="11"/>
  <c r="AU146" i="11"/>
  <c r="AV141" i="11"/>
  <c r="AU141" i="11"/>
  <c r="AW141" i="11"/>
  <c r="AV137" i="11"/>
  <c r="AU137" i="11"/>
  <c r="AV135" i="11"/>
  <c r="AU135" i="11"/>
  <c r="AV142" i="11"/>
  <c r="AW142" i="11"/>
  <c r="AU142" i="11"/>
  <c r="AV136" i="11"/>
  <c r="AU136" i="11"/>
  <c r="AV148" i="11"/>
  <c r="AU148" i="11"/>
  <c r="AW148" i="11"/>
  <c r="AV133" i="11"/>
  <c r="AU133" i="11"/>
  <c r="AV149" i="11"/>
  <c r="AW149" i="11"/>
  <c r="AU149" i="11"/>
  <c r="AV132" i="11"/>
  <c r="AU132" i="11"/>
  <c r="AV140" i="11"/>
  <c r="AU140" i="11"/>
  <c r="AW140" i="11"/>
  <c r="AV134" i="11"/>
  <c r="AU134" i="11"/>
  <c r="AV143" i="11"/>
  <c r="AW143" i="11"/>
  <c r="AU143" i="11"/>
  <c r="AV147" i="11"/>
  <c r="AU147" i="11"/>
  <c r="AW147" i="11"/>
  <c r="AV144" i="11"/>
  <c r="AW144" i="11"/>
  <c r="AU144" i="11"/>
  <c r="AV138" i="11"/>
  <c r="AU138" i="11"/>
  <c r="AW138" i="11"/>
  <c r="AV145" i="11"/>
  <c r="AW145" i="11"/>
  <c r="AU145" i="11"/>
  <c r="AV139" i="11"/>
  <c r="AU139" i="11"/>
  <c r="AW139" i="11"/>
  <c r="AQ135" i="11"/>
  <c r="AR135" i="11"/>
  <c r="AS138" i="11"/>
  <c r="AQ138" i="11"/>
  <c r="AR138" i="11"/>
  <c r="AQ131" i="11"/>
  <c r="AR131" i="11"/>
  <c r="AS142" i="11"/>
  <c r="AQ142" i="11"/>
  <c r="AR142" i="11"/>
  <c r="AS147" i="11"/>
  <c r="AQ147" i="11"/>
  <c r="AR147" i="11"/>
  <c r="AQ139" i="11"/>
  <c r="AS139" i="11"/>
  <c r="AR139" i="11"/>
  <c r="AQ132" i="11"/>
  <c r="AR132" i="11"/>
  <c r="AQ144" i="11"/>
  <c r="AS144" i="11"/>
  <c r="AR144" i="11"/>
  <c r="AQ143" i="11"/>
  <c r="AS143" i="11"/>
  <c r="AR143" i="11"/>
  <c r="AQ137" i="11"/>
  <c r="AR137" i="11"/>
  <c r="AS149" i="11"/>
  <c r="AQ149" i="11"/>
  <c r="AR149" i="11"/>
  <c r="AQ136" i="11"/>
  <c r="AR136" i="11"/>
  <c r="AS148" i="11"/>
  <c r="AQ148" i="11"/>
  <c r="AR148" i="11"/>
  <c r="AQ133" i="11"/>
  <c r="AR133" i="11"/>
  <c r="AS146" i="11"/>
  <c r="AQ146" i="11"/>
  <c r="AR146" i="11"/>
  <c r="AS141" i="11"/>
  <c r="AQ141" i="11"/>
  <c r="AR141" i="11"/>
  <c r="AS145" i="11"/>
  <c r="AQ145" i="11"/>
  <c r="AR145" i="11"/>
  <c r="AS140" i="11"/>
  <c r="AQ140" i="11"/>
  <c r="AR140" i="11"/>
  <c r="AQ134" i="11"/>
  <c r="AR134" i="11"/>
  <c r="AC9" i="18"/>
  <c r="AC64" i="10" s="1"/>
  <c r="AC65" i="10" s="1"/>
  <c r="AC29" i="18"/>
  <c r="AP209" i="11"/>
  <c r="AT213" i="11"/>
  <c r="AU214" i="11" s="1"/>
  <c r="AP212" i="11"/>
  <c r="AT212" i="11"/>
  <c r="AP213" i="11"/>
  <c r="AQ214" i="11" s="1"/>
  <c r="AP210" i="11"/>
  <c r="AT211" i="11"/>
  <c r="AT209" i="11"/>
  <c r="AP211" i="11"/>
  <c r="AT210" i="11"/>
  <c r="M23" i="10"/>
  <c r="AD22" i="18"/>
  <c r="AD21" i="18" s="1"/>
  <c r="AD25" i="18"/>
  <c r="AD24" i="18" s="1"/>
  <c r="K23" i="10"/>
  <c r="Y23" i="10"/>
  <c r="AL23" i="10"/>
  <c r="Z23" i="10"/>
  <c r="AE23" i="10"/>
  <c r="R23" i="10"/>
  <c r="AD23" i="10"/>
  <c r="X23" i="10"/>
  <c r="I23" i="10"/>
  <c r="Q23" i="10"/>
  <c r="S23" i="10"/>
  <c r="AK23" i="10"/>
  <c r="N23" i="10"/>
  <c r="AH23" i="10"/>
  <c r="L23" i="10"/>
  <c r="J23" i="10"/>
  <c r="AJ23" i="10"/>
  <c r="AG23" i="10"/>
  <c r="T23" i="10"/>
  <c r="O23" i="10"/>
  <c r="AB23" i="10"/>
  <c r="E23" i="10"/>
  <c r="AC23" i="10"/>
  <c r="F23" i="10"/>
  <c r="U23" i="10"/>
  <c r="H23" i="10"/>
  <c r="C23" i="10"/>
  <c r="V23" i="10"/>
  <c r="P23" i="10"/>
  <c r="D23" i="10"/>
  <c r="AQ178" i="11"/>
  <c r="AS178" i="11"/>
  <c r="AR178" i="11"/>
  <c r="AV155" i="11"/>
  <c r="AU155" i="11"/>
  <c r="AW155" i="11"/>
  <c r="AQ185" i="11"/>
  <c r="AS185" i="11"/>
  <c r="AR185" i="11"/>
  <c r="AQ163" i="11"/>
  <c r="AS163" i="11"/>
  <c r="AR163" i="11"/>
  <c r="AV164" i="11"/>
  <c r="AU164" i="11"/>
  <c r="AW164" i="11"/>
  <c r="G23" i="10"/>
  <c r="AV182" i="11"/>
  <c r="AU182" i="11"/>
  <c r="AW182" i="11"/>
  <c r="AV159" i="11"/>
  <c r="AU159" i="11"/>
  <c r="AW159" i="11"/>
  <c r="AV153" i="11"/>
  <c r="AW153" i="11"/>
  <c r="AU153" i="11"/>
  <c r="AV167" i="11"/>
  <c r="AU167" i="11"/>
  <c r="AW167" i="11"/>
  <c r="AS160" i="11"/>
  <c r="AQ160" i="11"/>
  <c r="AR160" i="11"/>
  <c r="AS169" i="11"/>
  <c r="AQ169" i="11"/>
  <c r="AR169" i="11"/>
  <c r="AQ152" i="11"/>
  <c r="AS152" i="11"/>
  <c r="AR152" i="11"/>
  <c r="AQ153" i="11"/>
  <c r="AS153" i="11"/>
  <c r="AR153" i="11"/>
  <c r="AV180" i="11"/>
  <c r="AU180" i="11"/>
  <c r="AW180" i="11"/>
  <c r="AS182" i="11"/>
  <c r="AQ182" i="11"/>
  <c r="AR182" i="11"/>
  <c r="AV150" i="11"/>
  <c r="AW150" i="11"/>
  <c r="AU150" i="11"/>
  <c r="AV172" i="11"/>
  <c r="AU172" i="11"/>
  <c r="AW172" i="11"/>
  <c r="AV169" i="11"/>
  <c r="AW169" i="11"/>
  <c r="AU169" i="11"/>
  <c r="AV151" i="11"/>
  <c r="AW151" i="11"/>
  <c r="AU151" i="11"/>
  <c r="AS150" i="11"/>
  <c r="AQ150" i="11"/>
  <c r="AR150" i="11"/>
  <c r="AV173" i="11"/>
  <c r="AW173" i="11"/>
  <c r="AU173" i="11"/>
  <c r="AV183" i="11"/>
  <c r="AU183" i="11"/>
  <c r="AW183" i="11"/>
  <c r="AQ173" i="11"/>
  <c r="AS173" i="11"/>
  <c r="AR173" i="11"/>
  <c r="AV178" i="11"/>
  <c r="AU178" i="11"/>
  <c r="AW178" i="11"/>
  <c r="AS176" i="11"/>
  <c r="AQ176" i="11"/>
  <c r="AR176" i="11"/>
  <c r="AS158" i="11"/>
  <c r="AQ158" i="11"/>
  <c r="AR158" i="11"/>
  <c r="AV160" i="11"/>
  <c r="AU160" i="11"/>
  <c r="AW160" i="11"/>
  <c r="AS155" i="11"/>
  <c r="AQ155" i="11"/>
  <c r="AR155" i="11"/>
  <c r="AV185" i="11"/>
  <c r="AU185" i="11"/>
  <c r="AW185" i="11"/>
  <c r="W23" i="10"/>
  <c r="AA23" i="10"/>
  <c r="AV170" i="11"/>
  <c r="AU170" i="11"/>
  <c r="AW170" i="11"/>
  <c r="AV171" i="11"/>
  <c r="AU171" i="11"/>
  <c r="AW171" i="11"/>
  <c r="AQ154" i="11"/>
  <c r="AS154" i="11"/>
  <c r="AR154" i="11"/>
  <c r="AV165" i="11"/>
  <c r="AU165" i="11"/>
  <c r="AW165" i="11"/>
  <c r="AS183" i="11"/>
  <c r="AQ183" i="11"/>
  <c r="AR183" i="11"/>
  <c r="AQ151" i="11"/>
  <c r="AS151" i="11"/>
  <c r="AR151" i="11"/>
  <c r="AS181" i="11"/>
  <c r="AQ181" i="11"/>
  <c r="AR181" i="11"/>
  <c r="AS164" i="11"/>
  <c r="AQ164" i="11"/>
  <c r="AR164" i="11"/>
  <c r="AQ165" i="11"/>
  <c r="AS165" i="11"/>
  <c r="AR165" i="11"/>
  <c r="AV156" i="11"/>
  <c r="AU156" i="11"/>
  <c r="AW156" i="11"/>
  <c r="AV174" i="11"/>
  <c r="AU174" i="11"/>
  <c r="AW174" i="11"/>
  <c r="AV184" i="11"/>
  <c r="AU184" i="11"/>
  <c r="AW184" i="11"/>
  <c r="AV181" i="11"/>
  <c r="AU181" i="11"/>
  <c r="AW181" i="11"/>
  <c r="AV175" i="11"/>
  <c r="AU175" i="11"/>
  <c r="AW175" i="11"/>
  <c r="AQ162" i="11"/>
  <c r="AS162" i="11"/>
  <c r="AR162" i="11"/>
  <c r="AQ156" i="11"/>
  <c r="AS156" i="11"/>
  <c r="AR156" i="11"/>
  <c r="AQ179" i="11"/>
  <c r="AS179" i="11"/>
  <c r="AR179" i="11"/>
  <c r="AV152" i="11"/>
  <c r="AU152" i="11"/>
  <c r="AW152" i="11"/>
  <c r="AQ159" i="11"/>
  <c r="AS159" i="11"/>
  <c r="AR159" i="11"/>
  <c r="AS157" i="11"/>
  <c r="AQ157" i="11"/>
  <c r="AR157" i="11"/>
  <c r="AV166" i="11"/>
  <c r="AU166" i="11"/>
  <c r="AW166" i="11"/>
  <c r="AV168" i="11"/>
  <c r="AW168" i="11"/>
  <c r="AU168" i="11"/>
  <c r="AU208" i="11"/>
  <c r="AV157" i="11"/>
  <c r="AW157" i="11"/>
  <c r="AU157" i="11"/>
  <c r="AV163" i="11"/>
  <c r="AW163" i="11"/>
  <c r="AU163" i="11"/>
  <c r="AQ168" i="11"/>
  <c r="AS168" i="11"/>
  <c r="AR168" i="11"/>
  <c r="AI23" i="10"/>
  <c r="AF23" i="10"/>
  <c r="AV158" i="11"/>
  <c r="AU158" i="11"/>
  <c r="AW158" i="11"/>
  <c r="AS166" i="11"/>
  <c r="AQ166" i="11"/>
  <c r="AR166" i="11"/>
  <c r="AV177" i="11"/>
  <c r="AU177" i="11"/>
  <c r="AW177" i="11"/>
  <c r="AV179" i="11"/>
  <c r="AU179" i="11"/>
  <c r="AW179" i="11"/>
  <c r="AS171" i="11"/>
  <c r="AQ171" i="11"/>
  <c r="AR171" i="11"/>
  <c r="AQ161" i="11"/>
  <c r="AS161" i="11"/>
  <c r="AR161" i="11"/>
  <c r="AS184" i="11"/>
  <c r="AQ184" i="11"/>
  <c r="AR184" i="11"/>
  <c r="AS172" i="11"/>
  <c r="AQ172" i="11"/>
  <c r="AR172" i="11"/>
  <c r="AS175" i="11"/>
  <c r="AQ175" i="11"/>
  <c r="AR175" i="11"/>
  <c r="AV154" i="11"/>
  <c r="AW154" i="11"/>
  <c r="AU154" i="11"/>
  <c r="AQ177" i="11"/>
  <c r="AS177" i="11"/>
  <c r="AR177" i="11"/>
  <c r="AS170" i="11"/>
  <c r="AQ170" i="11"/>
  <c r="AR170" i="11"/>
  <c r="AV162" i="11"/>
  <c r="AW162" i="11"/>
  <c r="AU162" i="11"/>
  <c r="AQ208" i="11"/>
  <c r="AQ174" i="11"/>
  <c r="AS174" i="11"/>
  <c r="AR174" i="11"/>
  <c r="AS180" i="11"/>
  <c r="AQ180" i="11"/>
  <c r="AR180" i="11"/>
  <c r="AQ167" i="11"/>
  <c r="AS167" i="11"/>
  <c r="AR167" i="11"/>
  <c r="AV161" i="11"/>
  <c r="AU161" i="11"/>
  <c r="AW161" i="11"/>
  <c r="AV176" i="11"/>
  <c r="AU176" i="11"/>
  <c r="AW176" i="11"/>
  <c r="CB216" i="2"/>
  <c r="CB218" i="2" s="1"/>
  <c r="CB217" i="2"/>
  <c r="CT216" i="2"/>
  <c r="CT218" i="2" s="1"/>
  <c r="CT217" i="2"/>
  <c r="CV203" i="2"/>
  <c r="CW203" i="2" s="1"/>
  <c r="CX203" i="2" s="1"/>
  <c r="CY203" i="2" s="1"/>
  <c r="CC211" i="2"/>
  <c r="CC213" i="2"/>
  <c r="CC206" i="2"/>
  <c r="CU204" i="2"/>
  <c r="CU208" i="2"/>
  <c r="CU212" i="2"/>
  <c r="CC205" i="2"/>
  <c r="CC209" i="2"/>
  <c r="CC215" i="2"/>
  <c r="CU207" i="2"/>
  <c r="CU213" i="2"/>
  <c r="CU206" i="2"/>
  <c r="CC212" i="2"/>
  <c r="CC210" i="2"/>
  <c r="CC214" i="2"/>
  <c r="CU214" i="2"/>
  <c r="CU215" i="2"/>
  <c r="CU211" i="2"/>
  <c r="CC207" i="2"/>
  <c r="CC208" i="2"/>
  <c r="CC204" i="2"/>
  <c r="CU209" i="2"/>
  <c r="CU205" i="2"/>
  <c r="CU210" i="2"/>
  <c r="AC67" i="10"/>
  <c r="AC68" i="10" s="1"/>
  <c r="AD13" i="18"/>
  <c r="AD12" i="18" s="1"/>
  <c r="AD10" i="18"/>
  <c r="AE26" i="10"/>
  <c r="AJ26" i="10"/>
  <c r="N26" i="10"/>
  <c r="U26" i="10"/>
  <c r="AH26" i="10"/>
  <c r="O26" i="10"/>
  <c r="AK26" i="10"/>
  <c r="P26" i="10"/>
  <c r="W26" i="10"/>
  <c r="AG26" i="10"/>
  <c r="AL26" i="10"/>
  <c r="K26" i="10"/>
  <c r="E26" i="10"/>
  <c r="AC26" i="10"/>
  <c r="V26" i="10"/>
  <c r="AA26" i="10"/>
  <c r="C26" i="10"/>
  <c r="G26" i="10"/>
  <c r="Y26" i="10"/>
  <c r="M26" i="10"/>
  <c r="F26" i="10"/>
  <c r="AD26" i="10"/>
  <c r="X26" i="10"/>
  <c r="H26" i="10"/>
  <c r="AB26" i="10"/>
  <c r="D26" i="10"/>
  <c r="AI26" i="10"/>
  <c r="I26" i="10"/>
  <c r="Q26" i="10"/>
  <c r="J26" i="10"/>
  <c r="S26" i="10"/>
  <c r="R26" i="10"/>
  <c r="L26" i="10"/>
  <c r="Z26" i="10"/>
  <c r="AF26" i="10"/>
  <c r="T26" i="10"/>
  <c r="AE16" i="10"/>
  <c r="AE8" i="18" s="1"/>
  <c r="AE6" i="18" s="1"/>
  <c r="AD17" i="10"/>
  <c r="AD59" i="10"/>
  <c r="AC60" i="10"/>
  <c r="S36" i="2"/>
  <c r="T36" i="2"/>
  <c r="T35" i="2"/>
  <c r="T34" i="2"/>
  <c r="T33" i="2"/>
  <c r="T32" i="2"/>
  <c r="T31" i="2"/>
  <c r="T30" i="2"/>
  <c r="T29" i="2"/>
  <c r="T28" i="2"/>
  <c r="T27" i="2"/>
  <c r="T26" i="2"/>
  <c r="T25" i="2"/>
  <c r="T24" i="2"/>
  <c r="T23" i="2"/>
  <c r="T22" i="2"/>
  <c r="T21" i="2"/>
  <c r="T20" i="2"/>
  <c r="T19" i="2"/>
  <c r="T18" i="2"/>
  <c r="T17" i="2"/>
  <c r="T16" i="2"/>
  <c r="T15" i="2"/>
  <c r="T14" i="2"/>
  <c r="T13" i="2"/>
  <c r="T12" i="2"/>
  <c r="T11" i="2"/>
  <c r="T10" i="2"/>
  <c r="T9" i="2"/>
  <c r="T8" i="2"/>
  <c r="T7" i="2"/>
  <c r="P36" i="2"/>
  <c r="W36" i="2" s="1"/>
  <c r="P35" i="2"/>
  <c r="P34" i="2"/>
  <c r="P33" i="2"/>
  <c r="P32" i="2"/>
  <c r="P31" i="2"/>
  <c r="P30" i="2"/>
  <c r="P29" i="2"/>
  <c r="P28" i="2"/>
  <c r="P27" i="2"/>
  <c r="P26" i="2"/>
  <c r="P25" i="2"/>
  <c r="P24" i="2"/>
  <c r="P23" i="2"/>
  <c r="P22" i="2"/>
  <c r="P21" i="2"/>
  <c r="P20" i="2"/>
  <c r="P19" i="2"/>
  <c r="P18" i="2"/>
  <c r="P17" i="2"/>
  <c r="P16" i="2"/>
  <c r="P15" i="2"/>
  <c r="P14" i="2"/>
  <c r="P13" i="2"/>
  <c r="P12" i="2"/>
  <c r="P11" i="2"/>
  <c r="P10" i="2"/>
  <c r="P9" i="2"/>
  <c r="P8" i="2"/>
  <c r="P7" i="2"/>
  <c r="CY214" i="2" l="1"/>
  <c r="CY207" i="2"/>
  <c r="CY212" i="2"/>
  <c r="CY204" i="2"/>
  <c r="CY213" i="2"/>
  <c r="CY215" i="2"/>
  <c r="CY211" i="2"/>
  <c r="CY209" i="2"/>
  <c r="CY208" i="2"/>
  <c r="CY205" i="2"/>
  <c r="CY206" i="2"/>
  <c r="CY210" i="2"/>
  <c r="CG211" i="2"/>
  <c r="CG207" i="2"/>
  <c r="CG215" i="2"/>
  <c r="CG204" i="2"/>
  <c r="CG212" i="2"/>
  <c r="CG209" i="2"/>
  <c r="CG206" i="2"/>
  <c r="CG208" i="2"/>
  <c r="CG205" i="2"/>
  <c r="CG210" i="2"/>
  <c r="CG213" i="2"/>
  <c r="CG214" i="2"/>
  <c r="AD9" i="18"/>
  <c r="AD64" i="10" s="1"/>
  <c r="AD65" i="10" s="1"/>
  <c r="AD29" i="18"/>
  <c r="AU213" i="11"/>
  <c r="AQ213" i="11"/>
  <c r="CX212" i="2"/>
  <c r="CX206" i="2"/>
  <c r="CX214" i="2"/>
  <c r="CX215" i="2"/>
  <c r="CX208" i="2"/>
  <c r="CX207" i="2"/>
  <c r="CX211" i="2"/>
  <c r="CX204" i="2"/>
  <c r="CX213" i="2"/>
  <c r="CX210" i="2"/>
  <c r="CX209" i="2"/>
  <c r="CX205" i="2"/>
  <c r="CF205" i="2"/>
  <c r="CF208" i="2"/>
  <c r="CF212" i="2"/>
  <c r="CF211" i="2"/>
  <c r="CF206" i="2"/>
  <c r="CF204" i="2"/>
  <c r="CF209" i="2"/>
  <c r="CF210" i="2"/>
  <c r="CF213" i="2"/>
  <c r="CF215" i="2"/>
  <c r="CF214" i="2"/>
  <c r="CF207" i="2"/>
  <c r="M20" i="10"/>
  <c r="AD20" i="10"/>
  <c r="K20" i="10"/>
  <c r="R20" i="10"/>
  <c r="AE22" i="18"/>
  <c r="AE21" i="18" s="1"/>
  <c r="AE25" i="18"/>
  <c r="AE24" i="18" s="1"/>
  <c r="AL20" i="10"/>
  <c r="Z20" i="10"/>
  <c r="J20" i="10"/>
  <c r="Y20" i="10"/>
  <c r="N20" i="10"/>
  <c r="AA53" i="10"/>
  <c r="U53" i="10"/>
  <c r="X36" i="10"/>
  <c r="J36" i="10"/>
  <c r="V36" i="10"/>
  <c r="AE20" i="10"/>
  <c r="AC53" i="10"/>
  <c r="P36" i="10"/>
  <c r="X20" i="10"/>
  <c r="I20" i="10"/>
  <c r="P53" i="10"/>
  <c r="H36" i="10"/>
  <c r="AF53" i="10"/>
  <c r="G36" i="10"/>
  <c r="D20" i="10"/>
  <c r="AG20" i="10"/>
  <c r="Q20" i="10"/>
  <c r="AH20" i="10"/>
  <c r="F20" i="10"/>
  <c r="AK20" i="10"/>
  <c r="S20" i="10"/>
  <c r="G20" i="10"/>
  <c r="AD53" i="10"/>
  <c r="L20" i="10"/>
  <c r="H20" i="10"/>
  <c r="AU212" i="11"/>
  <c r="U20" i="10"/>
  <c r="P20" i="10"/>
  <c r="AJ36" i="10"/>
  <c r="AH53" i="10"/>
  <c r="AJ20" i="10"/>
  <c r="Q53" i="10"/>
  <c r="AB20" i="10"/>
  <c r="J53" i="10"/>
  <c r="AG53" i="10"/>
  <c r="F36" i="10"/>
  <c r="AF36" i="10"/>
  <c r="D36" i="10"/>
  <c r="Y36" i="10"/>
  <c r="M36" i="10"/>
  <c r="O53" i="10"/>
  <c r="AL53" i="10"/>
  <c r="S53" i="10"/>
  <c r="L36" i="10"/>
  <c r="D53" i="10"/>
  <c r="I36" i="10"/>
  <c r="AK36" i="10"/>
  <c r="G53" i="10"/>
  <c r="Z53" i="10"/>
  <c r="AL36" i="10"/>
  <c r="S36" i="10"/>
  <c r="V53" i="10"/>
  <c r="AB36" i="10"/>
  <c r="AI36" i="10"/>
  <c r="E20" i="10"/>
  <c r="R36" i="10"/>
  <c r="C20" i="10"/>
  <c r="T20" i="10"/>
  <c r="V20" i="10"/>
  <c r="O20" i="10"/>
  <c r="W36" i="10"/>
  <c r="C36" i="10"/>
  <c r="Z36" i="10"/>
  <c r="AC20" i="10"/>
  <c r="AJ53" i="10"/>
  <c r="C53" i="10"/>
  <c r="AH36" i="10"/>
  <c r="AE36" i="10"/>
  <c r="AB53" i="10"/>
  <c r="K36" i="10"/>
  <c r="H53" i="10"/>
  <c r="I53" i="10"/>
  <c r="K53" i="10"/>
  <c r="AC36" i="10"/>
  <c r="N36" i="10"/>
  <c r="T53" i="10"/>
  <c r="Q36" i="10"/>
  <c r="AI53" i="10"/>
  <c r="X53" i="10"/>
  <c r="L53" i="10"/>
  <c r="R53" i="10"/>
  <c r="E53" i="10"/>
  <c r="M53" i="10"/>
  <c r="AA36" i="10"/>
  <c r="W53" i="10"/>
  <c r="Y53" i="10"/>
  <c r="U36" i="10"/>
  <c r="E36" i="10"/>
  <c r="T36" i="10"/>
  <c r="AE53" i="10"/>
  <c r="AK53" i="10"/>
  <c r="O36" i="10"/>
  <c r="AA20" i="10"/>
  <c r="AF20" i="10"/>
  <c r="AD36" i="10"/>
  <c r="N53" i="10"/>
  <c r="F53" i="10"/>
  <c r="AG36" i="10"/>
  <c r="AI20" i="10"/>
  <c r="W20" i="10"/>
  <c r="AQ211" i="11"/>
  <c r="AQ212" i="11"/>
  <c r="AU210" i="11"/>
  <c r="AU209" i="11"/>
  <c r="AQ210" i="11"/>
  <c r="AQ209" i="11"/>
  <c r="AU211" i="11"/>
  <c r="CW209" i="2"/>
  <c r="CW205" i="2"/>
  <c r="CW207" i="2"/>
  <c r="CW211" i="2"/>
  <c r="CW204" i="2"/>
  <c r="CW212" i="2"/>
  <c r="CW206" i="2"/>
  <c r="CW210" i="2"/>
  <c r="CW214" i="2"/>
  <c r="CW215" i="2"/>
  <c r="CW213" i="2"/>
  <c r="CW208" i="2"/>
  <c r="CE207" i="2"/>
  <c r="CE213" i="2"/>
  <c r="CE204" i="2"/>
  <c r="CE211" i="2"/>
  <c r="CE215" i="2"/>
  <c r="CE205" i="2"/>
  <c r="CE212" i="2"/>
  <c r="CE214" i="2"/>
  <c r="CE209" i="2"/>
  <c r="CE208" i="2"/>
  <c r="CE210" i="2"/>
  <c r="CE206" i="2"/>
  <c r="CC217" i="2"/>
  <c r="CC216" i="2"/>
  <c r="CC218" i="2" s="1"/>
  <c r="CU217" i="2"/>
  <c r="CU216" i="2"/>
  <c r="CU218" i="2" s="1"/>
  <c r="CD204" i="2"/>
  <c r="CD210" i="2"/>
  <c r="CD213" i="2"/>
  <c r="CV211" i="2"/>
  <c r="CV207" i="2"/>
  <c r="CV214" i="2"/>
  <c r="CD215" i="2"/>
  <c r="CD206" i="2"/>
  <c r="CD209" i="2"/>
  <c r="CV212" i="2"/>
  <c r="CV213" i="2"/>
  <c r="CV210" i="2"/>
  <c r="CD207" i="2"/>
  <c r="CD208" i="2"/>
  <c r="CD214" i="2"/>
  <c r="CV204" i="2"/>
  <c r="CV205" i="2"/>
  <c r="CV215" i="2"/>
  <c r="CD211" i="2"/>
  <c r="CD212" i="2"/>
  <c r="CD205" i="2"/>
  <c r="CV208" i="2"/>
  <c r="CV209" i="2"/>
  <c r="CV206" i="2"/>
  <c r="AD67" i="10"/>
  <c r="AD68" i="10" s="1"/>
  <c r="AE10" i="18"/>
  <c r="AE13" i="18"/>
  <c r="AE12" i="18" s="1"/>
  <c r="E46" i="10"/>
  <c r="X33" i="10"/>
  <c r="Z56" i="10"/>
  <c r="AD46" i="10"/>
  <c r="AH46" i="10"/>
  <c r="H33" i="10"/>
  <c r="AL46" i="10"/>
  <c r="AF46" i="10"/>
  <c r="G56" i="10"/>
  <c r="AJ46" i="10"/>
  <c r="I56" i="10"/>
  <c r="AC56" i="10"/>
  <c r="AG46" i="10"/>
  <c r="AI46" i="10"/>
  <c r="AK46" i="10"/>
  <c r="D56" i="10"/>
  <c r="G33" i="10"/>
  <c r="AC33" i="10"/>
  <c r="I33" i="10"/>
  <c r="F46" i="10"/>
  <c r="D46" i="10"/>
  <c r="R46" i="10"/>
  <c r="AA56" i="10"/>
  <c r="C46" i="10"/>
  <c r="R33" i="10"/>
  <c r="J56" i="10"/>
  <c r="Q33" i="10"/>
  <c r="F33" i="10"/>
  <c r="T46" i="10"/>
  <c r="T33" i="10"/>
  <c r="P46" i="10"/>
  <c r="AF33" i="10"/>
  <c r="AI56" i="10"/>
  <c r="AD56" i="10"/>
  <c r="AF56" i="10"/>
  <c r="L33" i="10"/>
  <c r="Z33" i="10"/>
  <c r="AA33" i="10"/>
  <c r="O46" i="10"/>
  <c r="X56" i="10"/>
  <c r="X46" i="10"/>
  <c r="L46" i="10"/>
  <c r="H56" i="10"/>
  <c r="V33" i="10"/>
  <c r="Q56" i="10"/>
  <c r="AB56" i="10"/>
  <c r="AC46" i="10"/>
  <c r="F56" i="10"/>
  <c r="V56" i="10"/>
  <c r="P33" i="10"/>
  <c r="K46" i="10"/>
  <c r="L56" i="10"/>
  <c r="R56" i="10"/>
  <c r="D33" i="10"/>
  <c r="N46" i="10"/>
  <c r="AE46" i="10"/>
  <c r="AG33" i="10"/>
  <c r="S46" i="10"/>
  <c r="T56" i="10"/>
  <c r="AD33" i="10"/>
  <c r="AB33" i="10"/>
  <c r="M56" i="10"/>
  <c r="E33" i="10"/>
  <c r="H46" i="10"/>
  <c r="AH56" i="10"/>
  <c r="U33" i="10"/>
  <c r="AE33" i="10"/>
  <c r="M46" i="10"/>
  <c r="AB46" i="10"/>
  <c r="J46" i="10"/>
  <c r="Y46" i="10"/>
  <c r="S33" i="10"/>
  <c r="J33" i="10"/>
  <c r="I46" i="10"/>
  <c r="K56" i="10"/>
  <c r="P56" i="10"/>
  <c r="O56" i="10"/>
  <c r="AJ56" i="10"/>
  <c r="AE56" i="10"/>
  <c r="V46" i="10"/>
  <c r="S56" i="10"/>
  <c r="Y56" i="10"/>
  <c r="C56" i="10"/>
  <c r="G46" i="10"/>
  <c r="K33" i="10"/>
  <c r="W33" i="10"/>
  <c r="AK56" i="10"/>
  <c r="O33" i="10"/>
  <c r="N33" i="10"/>
  <c r="AA46" i="10"/>
  <c r="W46" i="10"/>
  <c r="Y33" i="10"/>
  <c r="C33" i="10"/>
  <c r="Q46" i="10"/>
  <c r="E56" i="10"/>
  <c r="AL56" i="10"/>
  <c r="AG56" i="10"/>
  <c r="W56" i="10"/>
  <c r="U56" i="10"/>
  <c r="N56" i="10"/>
  <c r="Z46" i="10"/>
  <c r="U46" i="10"/>
  <c r="AH33" i="10"/>
  <c r="AL33" i="10"/>
  <c r="AK33" i="10"/>
  <c r="AJ33" i="10"/>
  <c r="AI33" i="10"/>
  <c r="AE59" i="10"/>
  <c r="AD60" i="10"/>
  <c r="AF16" i="10"/>
  <c r="AF8" i="18" s="1"/>
  <c r="AF6" i="18" s="1"/>
  <c r="AE17" i="10"/>
  <c r="M7" i="2"/>
  <c r="N7" i="2"/>
  <c r="O7" i="2"/>
  <c r="Q7" i="2"/>
  <c r="R7" i="2"/>
  <c r="S7" i="2"/>
  <c r="CG216" i="2" l="1"/>
  <c r="CG217" i="2"/>
  <c r="CY217" i="2"/>
  <c r="CY216" i="2"/>
  <c r="AE9" i="18"/>
  <c r="AE64" i="10" s="1"/>
  <c r="AE65" i="10" s="1"/>
  <c r="AE29" i="18"/>
  <c r="AH50" i="10"/>
  <c r="G30" i="10"/>
  <c r="J50" i="10"/>
  <c r="AH30" i="10"/>
  <c r="AK50" i="10"/>
  <c r="AD50" i="10"/>
  <c r="L50" i="10"/>
  <c r="AC30" i="10"/>
  <c r="O50" i="10"/>
  <c r="AB30" i="10"/>
  <c r="V30" i="10"/>
  <c r="CX216" i="2"/>
  <c r="CX217" i="2"/>
  <c r="CF216" i="2"/>
  <c r="CF217" i="2"/>
  <c r="O30" i="10"/>
  <c r="Y50" i="10"/>
  <c r="N50" i="10"/>
  <c r="R50" i="10"/>
  <c r="X30" i="10"/>
  <c r="D30" i="10"/>
  <c r="AF25" i="18"/>
  <c r="AF24" i="18" s="1"/>
  <c r="AF22" i="18"/>
  <c r="AF21" i="18" s="1"/>
  <c r="F30" i="10"/>
  <c r="U50" i="10"/>
  <c r="H50" i="10"/>
  <c r="AA50" i="10"/>
  <c r="P50" i="10"/>
  <c r="AC50" i="10"/>
  <c r="L30" i="10"/>
  <c r="J30" i="10"/>
  <c r="P30" i="10"/>
  <c r="H30" i="10"/>
  <c r="AF50" i="10"/>
  <c r="AJ30" i="10"/>
  <c r="AF30" i="10"/>
  <c r="D50" i="10"/>
  <c r="AK30" i="10"/>
  <c r="AG50" i="10"/>
  <c r="S50" i="10"/>
  <c r="Z30" i="10"/>
  <c r="Y30" i="10"/>
  <c r="S30" i="10"/>
  <c r="Z50" i="10"/>
  <c r="AA30" i="10"/>
  <c r="V50" i="10"/>
  <c r="Q50" i="10"/>
  <c r="R30" i="10"/>
  <c r="G50" i="10"/>
  <c r="AL30" i="10"/>
  <c r="AL50" i="10"/>
  <c r="AI30" i="10"/>
  <c r="I30" i="10"/>
  <c r="W50" i="10"/>
  <c r="W30" i="10"/>
  <c r="AJ50" i="10"/>
  <c r="AB50" i="10"/>
  <c r="T30" i="10"/>
  <c r="C30" i="10"/>
  <c r="K30" i="10"/>
  <c r="AI50" i="10"/>
  <c r="F50" i="10"/>
  <c r="E50" i="10"/>
  <c r="C50" i="10"/>
  <c r="AE50" i="10"/>
  <c r="K50" i="10"/>
  <c r="AE30" i="10"/>
  <c r="E30" i="10"/>
  <c r="T50" i="10"/>
  <c r="Q30" i="10"/>
  <c r="I50" i="10"/>
  <c r="U30" i="10"/>
  <c r="M50" i="10"/>
  <c r="N30" i="10"/>
  <c r="AD30" i="10"/>
  <c r="X50" i="10"/>
  <c r="AG30" i="10"/>
  <c r="CE216" i="2"/>
  <c r="CE217" i="2"/>
  <c r="CW217" i="2"/>
  <c r="CW216" i="2"/>
  <c r="CV217" i="2"/>
  <c r="CV216" i="2"/>
  <c r="CD216" i="2"/>
  <c r="CD217" i="2"/>
  <c r="AE67" i="10"/>
  <c r="AE68" i="10" s="1"/>
  <c r="AF10" i="18"/>
  <c r="AF13" i="18"/>
  <c r="AF12" i="18" s="1"/>
  <c r="K3" i="17"/>
  <c r="M33" i="10"/>
  <c r="M30" i="10" s="1"/>
  <c r="AI43" i="10"/>
  <c r="AI40" i="10" s="1"/>
  <c r="AF43" i="10"/>
  <c r="AF40" i="10" s="1"/>
  <c r="V43" i="10"/>
  <c r="V40" i="10" s="1"/>
  <c r="O43" i="10"/>
  <c r="O40" i="10" s="1"/>
  <c r="AG43" i="10"/>
  <c r="AG40" i="10" s="1"/>
  <c r="AK43" i="10"/>
  <c r="AK40" i="10" s="1"/>
  <c r="I43" i="10"/>
  <c r="I40" i="10" s="1"/>
  <c r="G43" i="10"/>
  <c r="G40" i="10" s="1"/>
  <c r="K43" i="10"/>
  <c r="K40" i="10" s="1"/>
  <c r="AJ43" i="10"/>
  <c r="AJ40" i="10" s="1"/>
  <c r="AL43" i="10"/>
  <c r="AL40" i="10" s="1"/>
  <c r="AH43" i="10"/>
  <c r="AH40" i="10" s="1"/>
  <c r="AA43" i="10"/>
  <c r="AA40" i="10" s="1"/>
  <c r="W43" i="10"/>
  <c r="W40" i="10" s="1"/>
  <c r="AE43" i="10"/>
  <c r="AE40" i="10" s="1"/>
  <c r="Q43" i="10"/>
  <c r="Q40" i="10" s="1"/>
  <c r="AB43" i="10"/>
  <c r="AB40" i="10" s="1"/>
  <c r="J43" i="10"/>
  <c r="J40" i="10" s="1"/>
  <c r="L43" i="10"/>
  <c r="L40" i="10" s="1"/>
  <c r="C43" i="10"/>
  <c r="C40" i="10" s="1"/>
  <c r="T43" i="10"/>
  <c r="T40" i="10" s="1"/>
  <c r="N43" i="10"/>
  <c r="N40" i="10" s="1"/>
  <c r="P43" i="10"/>
  <c r="P40" i="10" s="1"/>
  <c r="M43" i="10"/>
  <c r="M40" i="10" s="1"/>
  <c r="F43" i="10"/>
  <c r="F40" i="10" s="1"/>
  <c r="Y43" i="10"/>
  <c r="Y40" i="10" s="1"/>
  <c r="S43" i="10"/>
  <c r="S40" i="10" s="1"/>
  <c r="U43" i="10"/>
  <c r="U40" i="10" s="1"/>
  <c r="AD43" i="10"/>
  <c r="AD40" i="10" s="1"/>
  <c r="Z43" i="10"/>
  <c r="Z40" i="10" s="1"/>
  <c r="X43" i="10"/>
  <c r="X40" i="10" s="1"/>
  <c r="R43" i="10"/>
  <c r="R40" i="10" s="1"/>
  <c r="E43" i="10"/>
  <c r="E40" i="10" s="1"/>
  <c r="H43" i="10"/>
  <c r="H40" i="10" s="1"/>
  <c r="D43" i="10"/>
  <c r="D40" i="10" s="1"/>
  <c r="AC43" i="10"/>
  <c r="AC40" i="10" s="1"/>
  <c r="W7" i="2"/>
  <c r="Z7" i="2"/>
  <c r="X7" i="2"/>
  <c r="Y7" i="2"/>
  <c r="U7" i="2"/>
  <c r="V7" i="2"/>
  <c r="AG16" i="10"/>
  <c r="AG8" i="18" s="1"/>
  <c r="AG6" i="18" s="1"/>
  <c r="AF17" i="10"/>
  <c r="AE60" i="10"/>
  <c r="AF59" i="10"/>
  <c r="AH21" i="2"/>
  <c r="BT207" i="2" s="1"/>
  <c r="AH11" i="2"/>
  <c r="AL11" i="2"/>
  <c r="AL13" i="2"/>
  <c r="CY218" i="2" l="1"/>
  <c r="CG218" i="2"/>
  <c r="AF9" i="18"/>
  <c r="AF64" i="10" s="1"/>
  <c r="AF65" i="10" s="1"/>
  <c r="AF29" i="18"/>
  <c r="CX218" i="2"/>
  <c r="AG25" i="18"/>
  <c r="AG24" i="18" s="1"/>
  <c r="AG22" i="18"/>
  <c r="AG21" i="18" s="1"/>
  <c r="CE218" i="2"/>
  <c r="CF218" i="2"/>
  <c r="CV218" i="2"/>
  <c r="CW218" i="2"/>
  <c r="CD218" i="2"/>
  <c r="G7" i="17"/>
  <c r="F7" i="17"/>
  <c r="J7" i="17" s="1"/>
  <c r="AF67" i="10"/>
  <c r="AF68" i="10" s="1"/>
  <c r="AG10" i="18"/>
  <c r="AG13" i="18"/>
  <c r="AG12" i="18" s="1"/>
  <c r="CJ211" i="2"/>
  <c r="G9" i="17"/>
  <c r="BS207" i="2"/>
  <c r="F17" i="17"/>
  <c r="J17" i="17" s="1"/>
  <c r="CJ209" i="2"/>
  <c r="BR209" i="2"/>
  <c r="AG59" i="10"/>
  <c r="AF60" i="10"/>
  <c r="AH16" i="10"/>
  <c r="AH8" i="18" s="1"/>
  <c r="AH6" i="18" s="1"/>
  <c r="AG17" i="10"/>
  <c r="AH28" i="2"/>
  <c r="BT214" i="2" s="1"/>
  <c r="AH27" i="2"/>
  <c r="BT213" i="2" s="1"/>
  <c r="AH26" i="2"/>
  <c r="BT212" i="2" s="1"/>
  <c r="AH25" i="2"/>
  <c r="BT211" i="2" s="1"/>
  <c r="AH24" i="2"/>
  <c r="AH23" i="2"/>
  <c r="BT209" i="2" s="1"/>
  <c r="AH20" i="2"/>
  <c r="BT206" i="2" s="1"/>
  <c r="AH19" i="2"/>
  <c r="BT205" i="2" s="1"/>
  <c r="AH18" i="2"/>
  <c r="AH17" i="2"/>
  <c r="BS215" i="2" s="1"/>
  <c r="AH16" i="2"/>
  <c r="AH15" i="2"/>
  <c r="AH14" i="2"/>
  <c r="AH13" i="2"/>
  <c r="AH12" i="2"/>
  <c r="R36" i="2"/>
  <c r="Q8" i="2"/>
  <c r="R9" i="2"/>
  <c r="AH201" i="2" l="1"/>
  <c r="BT204" i="2"/>
  <c r="AG9" i="18"/>
  <c r="AG64" i="10" s="1"/>
  <c r="AG65" i="10" s="1"/>
  <c r="AG29" i="18"/>
  <c r="AH199" i="2"/>
  <c r="AI199" i="2" s="1"/>
  <c r="AH200" i="2"/>
  <c r="AH25" i="18"/>
  <c r="AH24" i="18" s="1"/>
  <c r="AH22" i="18"/>
  <c r="AH21" i="18" s="1"/>
  <c r="F14" i="17"/>
  <c r="J14" i="17" s="1"/>
  <c r="AG67" i="10"/>
  <c r="AG68" i="10" s="1"/>
  <c r="AH13" i="18"/>
  <c r="AH12" i="18" s="1"/>
  <c r="AH10" i="18"/>
  <c r="K4" i="17"/>
  <c r="BS214" i="2"/>
  <c r="F24" i="17"/>
  <c r="J24" i="17" s="1"/>
  <c r="BS205" i="2"/>
  <c r="F15" i="17"/>
  <c r="J15" i="17" s="1"/>
  <c r="BR212" i="2"/>
  <c r="F10" i="17"/>
  <c r="J10" i="17" s="1"/>
  <c r="BS210" i="2"/>
  <c r="F20" i="17"/>
  <c r="J20" i="17" s="1"/>
  <c r="BR213" i="2"/>
  <c r="F11" i="17"/>
  <c r="J11" i="17" s="1"/>
  <c r="BS211" i="2"/>
  <c r="F21" i="17"/>
  <c r="J21" i="17" s="1"/>
  <c r="BR210" i="2"/>
  <c r="F8" i="17"/>
  <c r="J8" i="17" s="1"/>
  <c r="BR214" i="2"/>
  <c r="F12" i="17"/>
  <c r="J12" i="17" s="1"/>
  <c r="BS206" i="2"/>
  <c r="F16" i="17"/>
  <c r="J16" i="17" s="1"/>
  <c r="BS212" i="2"/>
  <c r="F22" i="17"/>
  <c r="J22" i="17" s="1"/>
  <c r="BR211" i="2"/>
  <c r="F9" i="17"/>
  <c r="J9" i="17" s="1"/>
  <c r="BR215" i="2"/>
  <c r="F13" i="17"/>
  <c r="J13" i="17" s="1"/>
  <c r="BS209" i="2"/>
  <c r="F19" i="17"/>
  <c r="J19" i="17" s="1"/>
  <c r="BS213" i="2"/>
  <c r="F23" i="17"/>
  <c r="J23" i="17" s="1"/>
  <c r="BS204" i="2"/>
  <c r="Z8" i="2"/>
  <c r="AU2" i="2"/>
  <c r="AM2" i="2"/>
  <c r="AO2" i="2"/>
  <c r="AW2" i="2"/>
  <c r="AV2" i="2"/>
  <c r="AN2" i="2"/>
  <c r="AI16" i="10"/>
  <c r="AI8" i="18" s="1"/>
  <c r="AI6" i="18" s="1"/>
  <c r="AH17" i="10"/>
  <c r="AH59" i="10"/>
  <c r="AG60" i="10"/>
  <c r="R8" i="2"/>
  <c r="X8" i="2" s="1"/>
  <c r="O8" i="2"/>
  <c r="N8" i="2"/>
  <c r="M8" i="2"/>
  <c r="Q9" i="2"/>
  <c r="K5" i="17" s="1"/>
  <c r="O9" i="2"/>
  <c r="N9" i="2"/>
  <c r="M9" i="2"/>
  <c r="R10" i="2"/>
  <c r="Q10" i="2"/>
  <c r="K6" i="17" s="1"/>
  <c r="O10" i="2"/>
  <c r="N10" i="2"/>
  <c r="M10" i="2"/>
  <c r="R11" i="2"/>
  <c r="Q11" i="2"/>
  <c r="K7" i="17" s="1"/>
  <c r="O11" i="2"/>
  <c r="N11" i="2"/>
  <c r="M11" i="2"/>
  <c r="R12" i="2"/>
  <c r="Q12" i="2"/>
  <c r="O12" i="2"/>
  <c r="N12" i="2"/>
  <c r="M12" i="2"/>
  <c r="R13" i="2"/>
  <c r="Q13" i="2"/>
  <c r="K9" i="17" s="1"/>
  <c r="O13" i="2"/>
  <c r="N13" i="2"/>
  <c r="M13" i="2"/>
  <c r="R14" i="2"/>
  <c r="Q14" i="2"/>
  <c r="O14" i="2"/>
  <c r="N14" i="2"/>
  <c r="M14" i="2"/>
  <c r="R15" i="2"/>
  <c r="Q15" i="2"/>
  <c r="O15" i="2"/>
  <c r="N15" i="2"/>
  <c r="M15" i="2"/>
  <c r="R16" i="2"/>
  <c r="Q16" i="2"/>
  <c r="O16" i="2"/>
  <c r="N16" i="2"/>
  <c r="M16" i="2"/>
  <c r="R17" i="2"/>
  <c r="Q17" i="2"/>
  <c r="O17" i="2"/>
  <c r="N17" i="2"/>
  <c r="M17" i="2"/>
  <c r="R18" i="2"/>
  <c r="Q18" i="2"/>
  <c r="O18" i="2"/>
  <c r="N18" i="2"/>
  <c r="M18" i="2"/>
  <c r="R19" i="2"/>
  <c r="Q19" i="2"/>
  <c r="O19" i="2"/>
  <c r="N19" i="2"/>
  <c r="M19" i="2"/>
  <c r="R20" i="2"/>
  <c r="Q20" i="2"/>
  <c r="O20" i="2"/>
  <c r="N20" i="2"/>
  <c r="M20" i="2"/>
  <c r="R21" i="2"/>
  <c r="Q21" i="2"/>
  <c r="O21" i="2"/>
  <c r="N21" i="2"/>
  <c r="M21" i="2"/>
  <c r="R22" i="2"/>
  <c r="Q22" i="2"/>
  <c r="K18" i="17" s="1"/>
  <c r="O22" i="2"/>
  <c r="N22" i="2"/>
  <c r="M22" i="2"/>
  <c r="R23" i="2"/>
  <c r="Q23" i="2"/>
  <c r="O23" i="2"/>
  <c r="N23" i="2"/>
  <c r="M23" i="2"/>
  <c r="R24" i="2"/>
  <c r="Q24" i="2"/>
  <c r="O24" i="2"/>
  <c r="N24" i="2"/>
  <c r="M24" i="2"/>
  <c r="R25" i="2"/>
  <c r="Q25" i="2"/>
  <c r="O25" i="2"/>
  <c r="N25" i="2"/>
  <c r="M25" i="2"/>
  <c r="R26" i="2"/>
  <c r="Q26" i="2"/>
  <c r="O26" i="2"/>
  <c r="N26" i="2"/>
  <c r="M26" i="2"/>
  <c r="R27" i="2"/>
  <c r="Q27" i="2"/>
  <c r="O27" i="2"/>
  <c r="N27" i="2"/>
  <c r="M27" i="2"/>
  <c r="R28" i="2"/>
  <c r="Q28" i="2"/>
  <c r="O28" i="2"/>
  <c r="N28" i="2"/>
  <c r="M28" i="2"/>
  <c r="R29" i="2"/>
  <c r="Q29" i="2"/>
  <c r="K25" i="17" s="1"/>
  <c r="O29" i="2"/>
  <c r="N29" i="2"/>
  <c r="M29" i="2"/>
  <c r="R30" i="2"/>
  <c r="Q30" i="2"/>
  <c r="O30" i="2"/>
  <c r="N30" i="2"/>
  <c r="M30" i="2"/>
  <c r="R31" i="2"/>
  <c r="Q31" i="2"/>
  <c r="K27" i="17" s="1"/>
  <c r="O31" i="2"/>
  <c r="N31" i="2"/>
  <c r="M31" i="2"/>
  <c r="R32" i="2"/>
  <c r="Q32" i="2"/>
  <c r="K28" i="17" s="1"/>
  <c r="O32" i="2"/>
  <c r="N32" i="2"/>
  <c r="M32" i="2"/>
  <c r="R33" i="2"/>
  <c r="Q33" i="2"/>
  <c r="K29" i="17" s="1"/>
  <c r="O33" i="2"/>
  <c r="N33" i="2"/>
  <c r="M33" i="2"/>
  <c r="R34" i="2"/>
  <c r="Q34" i="2"/>
  <c r="K30" i="17" s="1"/>
  <c r="O34" i="2"/>
  <c r="N34" i="2"/>
  <c r="M34" i="2"/>
  <c r="R35" i="2"/>
  <c r="Q35" i="2"/>
  <c r="K31" i="17" s="1"/>
  <c r="O35" i="2"/>
  <c r="N35" i="2"/>
  <c r="M35" i="2"/>
  <c r="Q36" i="2"/>
  <c r="K32" i="17" s="1"/>
  <c r="O36" i="2"/>
  <c r="V36" i="2" s="1"/>
  <c r="N36" i="2"/>
  <c r="U36" i="2" s="1"/>
  <c r="S8" i="2"/>
  <c r="Y8" i="2" s="1"/>
  <c r="AI201" i="2" l="1"/>
  <c r="AO134" i="2"/>
  <c r="AO131" i="2"/>
  <c r="AO135" i="2"/>
  <c r="AO137" i="2"/>
  <c r="AO132" i="2"/>
  <c r="AO136" i="2"/>
  <c r="AO133" i="2"/>
  <c r="AB2" i="2"/>
  <c r="AC2" i="2"/>
  <c r="AO140" i="2"/>
  <c r="AO139" i="2"/>
  <c r="AO146" i="2"/>
  <c r="AO142" i="2"/>
  <c r="AO149" i="2"/>
  <c r="AO148" i="2"/>
  <c r="AO147" i="2"/>
  <c r="AO144" i="2"/>
  <c r="AO145" i="2"/>
  <c r="AO141" i="2"/>
  <c r="AO143" i="2"/>
  <c r="AO138" i="2"/>
  <c r="AN146" i="2"/>
  <c r="AN133" i="2"/>
  <c r="AN139" i="2"/>
  <c r="AN142" i="2"/>
  <c r="AN138" i="2"/>
  <c r="AN137" i="2"/>
  <c r="AN132" i="2"/>
  <c r="AN145" i="2"/>
  <c r="AN140" i="2"/>
  <c r="AN149" i="2"/>
  <c r="AN144" i="2"/>
  <c r="AN135" i="2"/>
  <c r="AN131" i="2"/>
  <c r="AN143" i="2"/>
  <c r="AN148" i="2"/>
  <c r="AN136" i="2"/>
  <c r="AN134" i="2"/>
  <c r="AN141" i="2"/>
  <c r="AN147" i="2"/>
  <c r="AM148" i="2"/>
  <c r="AM149" i="2"/>
  <c r="AM145" i="2"/>
  <c r="AM143" i="2"/>
  <c r="AM141" i="2"/>
  <c r="AM139" i="2"/>
  <c r="AM137" i="2"/>
  <c r="AM135" i="2"/>
  <c r="AM133" i="2"/>
  <c r="AM131" i="2"/>
  <c r="AM144" i="2"/>
  <c r="AM140" i="2"/>
  <c r="AM134" i="2"/>
  <c r="AM147" i="2"/>
  <c r="AM146" i="2"/>
  <c r="AM142" i="2"/>
  <c r="AM138" i="2"/>
  <c r="AM136" i="2"/>
  <c r="AM132" i="2"/>
  <c r="M202" i="2"/>
  <c r="N203" i="2" s="1"/>
  <c r="Q202" i="2"/>
  <c r="R203" i="2" s="1"/>
  <c r="BT216" i="2"/>
  <c r="BU218" i="2" s="1"/>
  <c r="BT217" i="2"/>
  <c r="N28" i="17"/>
  <c r="P29" i="17" s="1"/>
  <c r="AI202" i="2"/>
  <c r="AJ202" i="11" s="1"/>
  <c r="AH9" i="18"/>
  <c r="AH64" i="10" s="1"/>
  <c r="AH65" i="10" s="1"/>
  <c r="AH29" i="18"/>
  <c r="M201" i="2"/>
  <c r="N202" i="2" s="1"/>
  <c r="M199" i="2"/>
  <c r="N199" i="2" s="1"/>
  <c r="AN186" i="2"/>
  <c r="AN187" i="2"/>
  <c r="AN188" i="2"/>
  <c r="AN189" i="2"/>
  <c r="AN190" i="2"/>
  <c r="AN197" i="2"/>
  <c r="AN196" i="2"/>
  <c r="AN195" i="2"/>
  <c r="AN194" i="2"/>
  <c r="AN193" i="2"/>
  <c r="AN192" i="2"/>
  <c r="AN191" i="2"/>
  <c r="AM187" i="2"/>
  <c r="AM193" i="2"/>
  <c r="AM191" i="2"/>
  <c r="AM194" i="2"/>
  <c r="AM190" i="2"/>
  <c r="AM195" i="2"/>
  <c r="AM196" i="2"/>
  <c r="AM188" i="2"/>
  <c r="AM192" i="2"/>
  <c r="AM189" i="2"/>
  <c r="AM186" i="2"/>
  <c r="AM197" i="2"/>
  <c r="M200" i="2"/>
  <c r="AO191" i="2"/>
  <c r="AO192" i="2"/>
  <c r="AO193" i="2"/>
  <c r="AO194" i="2"/>
  <c r="AO195" i="2"/>
  <c r="AO196" i="2"/>
  <c r="AO197" i="2"/>
  <c r="AO189" i="2"/>
  <c r="AO187" i="2"/>
  <c r="AO186" i="2"/>
  <c r="AO190" i="2"/>
  <c r="AO188" i="2"/>
  <c r="Q201" i="2"/>
  <c r="Q200" i="2"/>
  <c r="Q199" i="2"/>
  <c r="R199" i="2" s="1"/>
  <c r="D3" i="18" a="1"/>
  <c r="D3" i="18" s="1"/>
  <c r="AH14" i="18" s="1"/>
  <c r="AI25" i="18"/>
  <c r="AI24" i="18" s="1"/>
  <c r="AI22" i="18"/>
  <c r="AI21" i="18" s="1"/>
  <c r="AO175" i="2"/>
  <c r="AO177" i="2"/>
  <c r="AO179" i="2"/>
  <c r="AO174" i="2"/>
  <c r="AO176" i="2"/>
  <c r="AO178" i="2"/>
  <c r="AO183" i="2"/>
  <c r="AO181" i="2"/>
  <c r="AO185" i="2"/>
  <c r="AO182" i="2"/>
  <c r="AO180" i="2"/>
  <c r="AO184" i="2"/>
  <c r="AM175" i="2"/>
  <c r="AM177" i="2"/>
  <c r="AM179" i="2"/>
  <c r="AM174" i="2"/>
  <c r="AM176" i="2"/>
  <c r="AM178" i="2"/>
  <c r="AM183" i="2"/>
  <c r="AM180" i="2"/>
  <c r="AM182" i="2"/>
  <c r="AM184" i="2"/>
  <c r="AM185" i="2"/>
  <c r="AM181" i="2"/>
  <c r="AN177" i="2"/>
  <c r="AN176" i="2"/>
  <c r="AN178" i="2"/>
  <c r="AN174" i="2"/>
  <c r="AN185" i="2"/>
  <c r="AN184" i="2"/>
  <c r="AN183" i="2"/>
  <c r="AN182" i="2"/>
  <c r="AN181" i="2"/>
  <c r="AN180" i="2"/>
  <c r="AN179" i="2"/>
  <c r="AN175" i="2"/>
  <c r="N26" i="17"/>
  <c r="P26" i="17" s="1"/>
  <c r="N27" i="17"/>
  <c r="AN162" i="2"/>
  <c r="AN163" i="2"/>
  <c r="AN164" i="2"/>
  <c r="AN165" i="2"/>
  <c r="AN166" i="2"/>
  <c r="AN167" i="2"/>
  <c r="AN168" i="2"/>
  <c r="AN169" i="2"/>
  <c r="AN170" i="2"/>
  <c r="AN171" i="2"/>
  <c r="AN172" i="2"/>
  <c r="AN173" i="2"/>
  <c r="AM172" i="2"/>
  <c r="AM170" i="2"/>
  <c r="AM168" i="2"/>
  <c r="AM166" i="2"/>
  <c r="AM164" i="2"/>
  <c r="AM162" i="2"/>
  <c r="AM173" i="2"/>
  <c r="AM171" i="2"/>
  <c r="AM169" i="2"/>
  <c r="AM167" i="2"/>
  <c r="AM165" i="2"/>
  <c r="AM163" i="2"/>
  <c r="AO162" i="2"/>
  <c r="AO163" i="2"/>
  <c r="AO164" i="2"/>
  <c r="AO165" i="2"/>
  <c r="AO166" i="2"/>
  <c r="AO167" i="2"/>
  <c r="AO168" i="2"/>
  <c r="AO169" i="2"/>
  <c r="AO170" i="2"/>
  <c r="AO171" i="2"/>
  <c r="AO172" i="2"/>
  <c r="AO173" i="2"/>
  <c r="AI200" i="2"/>
  <c r="AJ200" i="11" s="1"/>
  <c r="AJ201" i="11"/>
  <c r="AN152" i="2"/>
  <c r="AN153" i="2"/>
  <c r="AN154" i="2"/>
  <c r="AN155" i="2"/>
  <c r="AN156" i="2"/>
  <c r="AN157" i="2"/>
  <c r="AN158" i="2"/>
  <c r="AN159" i="2"/>
  <c r="AN160" i="2"/>
  <c r="AN161" i="2"/>
  <c r="AN150" i="2"/>
  <c r="AN151" i="2"/>
  <c r="AM153" i="2"/>
  <c r="AM155" i="2"/>
  <c r="AM157" i="2"/>
  <c r="AM159" i="2"/>
  <c r="AM161" i="2"/>
  <c r="AM150" i="2"/>
  <c r="AM152" i="2"/>
  <c r="AM154" i="2"/>
  <c r="AM156" i="2"/>
  <c r="AM158" i="2"/>
  <c r="AM160" i="2"/>
  <c r="AM151" i="2"/>
  <c r="AO160" i="2"/>
  <c r="AO152" i="2"/>
  <c r="AO155" i="2"/>
  <c r="AO158" i="2"/>
  <c r="AO161" i="2"/>
  <c r="AO159" i="2"/>
  <c r="AO151" i="2"/>
  <c r="AO154" i="2"/>
  <c r="AO157" i="2"/>
  <c r="AO153" i="2"/>
  <c r="AO156" i="2"/>
  <c r="AO150" i="2"/>
  <c r="K26" i="17"/>
  <c r="AH67" i="10"/>
  <c r="AH68" i="10" s="1"/>
  <c r="AI10" i="18"/>
  <c r="AI13" i="18"/>
  <c r="AI12" i="18" s="1"/>
  <c r="BR216" i="2"/>
  <c r="BR217" i="2"/>
  <c r="BS216" i="2"/>
  <c r="BS217" i="2"/>
  <c r="W34" i="2"/>
  <c r="Z33" i="2"/>
  <c r="W30" i="2"/>
  <c r="Z29" i="2"/>
  <c r="W26" i="2"/>
  <c r="Z25" i="2"/>
  <c r="W22" i="2"/>
  <c r="Z21" i="2"/>
  <c r="Z13" i="2"/>
  <c r="W35" i="2"/>
  <c r="Z34" i="2"/>
  <c r="W31" i="2"/>
  <c r="Z30" i="2"/>
  <c r="W27" i="2"/>
  <c r="Z26" i="2"/>
  <c r="W23" i="2"/>
  <c r="Z22" i="2"/>
  <c r="W19" i="2"/>
  <c r="Z18" i="2"/>
  <c r="W15" i="2"/>
  <c r="Z14" i="2"/>
  <c r="W11" i="2"/>
  <c r="Z10" i="2"/>
  <c r="W18" i="2"/>
  <c r="Z17" i="2"/>
  <c r="W14" i="2"/>
  <c r="W10" i="2"/>
  <c r="Z9" i="2"/>
  <c r="W33" i="2"/>
  <c r="Z32" i="2"/>
  <c r="W29" i="2"/>
  <c r="Z28" i="2"/>
  <c r="W25" i="2"/>
  <c r="Z24" i="2"/>
  <c r="W21" i="2"/>
  <c r="Z20" i="2"/>
  <c r="W17" i="2"/>
  <c r="Z16" i="2"/>
  <c r="W13" i="2"/>
  <c r="Z12" i="2"/>
  <c r="W9" i="2"/>
  <c r="Z35" i="2"/>
  <c r="W32" i="2"/>
  <c r="Z31" i="2"/>
  <c r="W28" i="2"/>
  <c r="Z27" i="2"/>
  <c r="W24" i="2"/>
  <c r="Z23" i="2"/>
  <c r="W20" i="2"/>
  <c r="Z19" i="2"/>
  <c r="W16" i="2"/>
  <c r="Z15" i="2"/>
  <c r="W12" i="2"/>
  <c r="Z11" i="2"/>
  <c r="W8" i="2"/>
  <c r="U32" i="2"/>
  <c r="U28" i="2"/>
  <c r="U24" i="2"/>
  <c r="U20" i="2"/>
  <c r="U16" i="2"/>
  <c r="U12" i="2"/>
  <c r="V32" i="2"/>
  <c r="V28" i="2"/>
  <c r="V24" i="2"/>
  <c r="V20" i="2"/>
  <c r="V16" i="2"/>
  <c r="V12" i="2"/>
  <c r="X33" i="2"/>
  <c r="X29" i="2"/>
  <c r="X25" i="2"/>
  <c r="X21" i="2"/>
  <c r="X17" i="2"/>
  <c r="X13" i="2"/>
  <c r="X35" i="2"/>
  <c r="X31" i="2"/>
  <c r="X27" i="2"/>
  <c r="X23" i="2"/>
  <c r="X19" i="2"/>
  <c r="X15" i="2"/>
  <c r="X11" i="2"/>
  <c r="X34" i="2"/>
  <c r="X30" i="2"/>
  <c r="X26" i="2"/>
  <c r="X22" i="2"/>
  <c r="X18" i="2"/>
  <c r="X14" i="2"/>
  <c r="X10" i="2"/>
  <c r="U35" i="2"/>
  <c r="U31" i="2"/>
  <c r="U27" i="2"/>
  <c r="U23" i="2"/>
  <c r="U19" i="2"/>
  <c r="U15" i="2"/>
  <c r="U11" i="2"/>
  <c r="V35" i="2"/>
  <c r="U34" i="2"/>
  <c r="V31" i="2"/>
  <c r="U30" i="2"/>
  <c r="V27" i="2"/>
  <c r="U26" i="2"/>
  <c r="V23" i="2"/>
  <c r="U22" i="2"/>
  <c r="V19" i="2"/>
  <c r="U18" i="2"/>
  <c r="V15" i="2"/>
  <c r="U14" i="2"/>
  <c r="V11" i="2"/>
  <c r="U10" i="2"/>
  <c r="Z36" i="2"/>
  <c r="Y36" i="2"/>
  <c r="V34" i="2"/>
  <c r="U33" i="2"/>
  <c r="X32" i="2"/>
  <c r="V30" i="2"/>
  <c r="U29" i="2"/>
  <c r="X28" i="2"/>
  <c r="V26" i="2"/>
  <c r="U25" i="2"/>
  <c r="X24" i="2"/>
  <c r="V22" i="2"/>
  <c r="U21" i="2"/>
  <c r="X20" i="2"/>
  <c r="V18" i="2"/>
  <c r="U17" i="2"/>
  <c r="X16" i="2"/>
  <c r="V14" i="2"/>
  <c r="U13" i="2"/>
  <c r="X12" i="2"/>
  <c r="V10" i="2"/>
  <c r="U9" i="2"/>
  <c r="U8" i="2"/>
  <c r="X36" i="2"/>
  <c r="V33" i="2"/>
  <c r="V29" i="2"/>
  <c r="V25" i="2"/>
  <c r="V21" i="2"/>
  <c r="V17" i="2"/>
  <c r="V13" i="2"/>
  <c r="V9" i="2"/>
  <c r="V8" i="2"/>
  <c r="X9" i="2"/>
  <c r="AI59" i="10"/>
  <c r="AH60" i="10"/>
  <c r="AJ16" i="10"/>
  <c r="AJ8" i="18" s="1"/>
  <c r="AJ6" i="18" s="1"/>
  <c r="AI17" i="10"/>
  <c r="AC1" i="2" l="1"/>
  <c r="AC128" i="2"/>
  <c r="AC127" i="2"/>
  <c r="AC126" i="2"/>
  <c r="AB1" i="2"/>
  <c r="AB128" i="2"/>
  <c r="AB127" i="2"/>
  <c r="AB126" i="2"/>
  <c r="O29" i="17"/>
  <c r="Q30" i="17" s="1"/>
  <c r="AI9" i="18"/>
  <c r="AI29" i="18"/>
  <c r="AB185" i="2"/>
  <c r="AP185" i="2" s="1"/>
  <c r="AB189" i="2"/>
  <c r="AP189" i="2" s="1"/>
  <c r="AB194" i="2"/>
  <c r="AP194" i="2" s="1"/>
  <c r="AB192" i="2"/>
  <c r="AP192" i="2" s="1"/>
  <c r="AB190" i="2"/>
  <c r="AP190" i="2" s="1"/>
  <c r="AB193" i="2"/>
  <c r="AP193" i="2" s="1"/>
  <c r="AB197" i="2"/>
  <c r="AP197" i="2" s="1"/>
  <c r="AB196" i="2"/>
  <c r="AP196" i="2" s="1"/>
  <c r="AB195" i="2"/>
  <c r="AP195" i="2" s="1"/>
  <c r="AB188" i="2"/>
  <c r="AP188" i="2" s="1"/>
  <c r="AB191" i="2"/>
  <c r="AP191" i="2" s="1"/>
  <c r="AB186" i="2"/>
  <c r="AP186" i="2" s="1"/>
  <c r="AB187" i="2"/>
  <c r="AP187" i="2" s="1"/>
  <c r="AC186" i="2"/>
  <c r="AT186" i="2" s="1"/>
  <c r="AC197" i="2"/>
  <c r="AT197" i="2" s="1"/>
  <c r="AC187" i="2"/>
  <c r="AT187" i="2" s="1"/>
  <c r="AC192" i="2"/>
  <c r="AT192" i="2" s="1"/>
  <c r="AC189" i="2"/>
  <c r="AT189" i="2" s="1"/>
  <c r="AC194" i="2"/>
  <c r="AT194" i="2" s="1"/>
  <c r="AC193" i="2"/>
  <c r="AT193" i="2" s="1"/>
  <c r="AC188" i="2"/>
  <c r="AT188" i="2" s="1"/>
  <c r="AC190" i="2"/>
  <c r="AT190" i="2" s="1"/>
  <c r="AC195" i="2"/>
  <c r="AT195" i="2" s="1"/>
  <c r="AC185" i="2"/>
  <c r="AT185" i="2" s="1"/>
  <c r="AC196" i="2"/>
  <c r="AT196" i="2" s="1"/>
  <c r="AC191" i="2"/>
  <c r="AT191" i="2" s="1"/>
  <c r="AF87" i="10"/>
  <c r="AF88" i="10" s="1"/>
  <c r="AB87" i="10"/>
  <c r="AB88" i="10" s="1"/>
  <c r="P87" i="10"/>
  <c r="P88" i="10" s="1"/>
  <c r="Z87" i="10"/>
  <c r="Z88" i="10" s="1"/>
  <c r="AE87" i="10"/>
  <c r="AE88" i="10" s="1"/>
  <c r="E87" i="10"/>
  <c r="E88" i="10" s="1"/>
  <c r="X87" i="10"/>
  <c r="X88" i="10" s="1"/>
  <c r="L87" i="10"/>
  <c r="L88" i="10" s="1"/>
  <c r="O87" i="10"/>
  <c r="O88" i="10" s="1"/>
  <c r="AA87" i="10"/>
  <c r="AA88" i="10" s="1"/>
  <c r="C87" i="10"/>
  <c r="AH87" i="10"/>
  <c r="AH88" i="10" s="1"/>
  <c r="R87" i="10"/>
  <c r="R88" i="10" s="1"/>
  <c r="AG87" i="10"/>
  <c r="AG88" i="10" s="1"/>
  <c r="Q87" i="10"/>
  <c r="Q88" i="10" s="1"/>
  <c r="D87" i="10"/>
  <c r="D88" i="10" s="1"/>
  <c r="N87" i="10"/>
  <c r="N88" i="10" s="1"/>
  <c r="K87" i="10"/>
  <c r="K88" i="10" s="1"/>
  <c r="AC87" i="10"/>
  <c r="AC88" i="10" s="1"/>
  <c r="V87" i="10"/>
  <c r="V88" i="10" s="1"/>
  <c r="U87" i="10"/>
  <c r="U88" i="10" s="1"/>
  <c r="H87" i="10"/>
  <c r="H88" i="10" s="1"/>
  <c r="J87" i="10"/>
  <c r="J88" i="10" s="1"/>
  <c r="W87" i="10"/>
  <c r="W88" i="10" s="1"/>
  <c r="T87" i="10"/>
  <c r="T88" i="10" s="1"/>
  <c r="M87" i="10"/>
  <c r="M88" i="10" s="1"/>
  <c r="S87" i="10"/>
  <c r="S88" i="10" s="1"/>
  <c r="F87" i="10"/>
  <c r="F88" i="10" s="1"/>
  <c r="AD87" i="10"/>
  <c r="AD88" i="10" s="1"/>
  <c r="Y87" i="10"/>
  <c r="Y88" i="10" s="1"/>
  <c r="I87" i="10"/>
  <c r="I88" i="10" s="1"/>
  <c r="G87" i="10"/>
  <c r="G88" i="10" s="1"/>
  <c r="AI87" i="10"/>
  <c r="AI88" i="10" s="1"/>
  <c r="AJ25" i="18"/>
  <c r="AJ24" i="18" s="1"/>
  <c r="AJ87" i="10" s="1"/>
  <c r="AJ88" i="10" s="1"/>
  <c r="AJ22" i="18"/>
  <c r="AJ21" i="18" s="1"/>
  <c r="AB182" i="2"/>
  <c r="AP182" i="2" s="1"/>
  <c r="AB176" i="2"/>
  <c r="AP176" i="2" s="1"/>
  <c r="AB181" i="2"/>
  <c r="AP181" i="2" s="1"/>
  <c r="AB183" i="2"/>
  <c r="AP183" i="2" s="1"/>
  <c r="AB178" i="2"/>
  <c r="AP178" i="2" s="1"/>
  <c r="AB179" i="2"/>
  <c r="AP179" i="2" s="1"/>
  <c r="AB177" i="2"/>
  <c r="AP177" i="2" s="1"/>
  <c r="AB175" i="2"/>
  <c r="AP175" i="2" s="1"/>
  <c r="AB184" i="2"/>
  <c r="AP184" i="2" s="1"/>
  <c r="AB174" i="2"/>
  <c r="AP174" i="2" s="1"/>
  <c r="AB180" i="2"/>
  <c r="AP180" i="2" s="1"/>
  <c r="AC177" i="2"/>
  <c r="AT177" i="2" s="1"/>
  <c r="AC178" i="2"/>
  <c r="AT178" i="2" s="1"/>
  <c r="AC181" i="2"/>
  <c r="AT181" i="2" s="1"/>
  <c r="AC183" i="2"/>
  <c r="AT183" i="2" s="1"/>
  <c r="AC180" i="2"/>
  <c r="AT180" i="2" s="1"/>
  <c r="AC174" i="2"/>
  <c r="AT174" i="2" s="1"/>
  <c r="AC184" i="2"/>
  <c r="AT184" i="2" s="1"/>
  <c r="AC176" i="2"/>
  <c r="AT176" i="2" s="1"/>
  <c r="AC182" i="2"/>
  <c r="AT182" i="2" s="1"/>
  <c r="AC179" i="2"/>
  <c r="AT179" i="2" s="1"/>
  <c r="AC175" i="2"/>
  <c r="AT175" i="2" s="1"/>
  <c r="N201" i="2"/>
  <c r="P27" i="17"/>
  <c r="P28" i="17"/>
  <c r="AC169" i="2"/>
  <c r="AT169" i="2" s="1"/>
  <c r="AC167" i="2"/>
  <c r="AT167" i="2" s="1"/>
  <c r="AC165" i="2"/>
  <c r="AT165" i="2" s="1"/>
  <c r="AC171" i="2"/>
  <c r="AT171" i="2" s="1"/>
  <c r="AC173" i="2"/>
  <c r="AT173" i="2" s="1"/>
  <c r="AC170" i="2"/>
  <c r="AT170" i="2" s="1"/>
  <c r="AC166" i="2"/>
  <c r="AT166" i="2" s="1"/>
  <c r="AC168" i="2"/>
  <c r="AT168" i="2" s="1"/>
  <c r="AC163" i="2"/>
  <c r="AT163" i="2" s="1"/>
  <c r="AC172" i="2"/>
  <c r="AT172" i="2" s="1"/>
  <c r="AC164" i="2"/>
  <c r="AT164" i="2" s="1"/>
  <c r="AC162" i="2"/>
  <c r="AT162" i="2" s="1"/>
  <c r="AB164" i="2"/>
  <c r="AP164" i="2" s="1"/>
  <c r="AB163" i="2"/>
  <c r="AP163" i="2" s="1"/>
  <c r="AB165" i="2"/>
  <c r="AP165" i="2" s="1"/>
  <c r="AB172" i="2"/>
  <c r="AP172" i="2" s="1"/>
  <c r="AB166" i="2"/>
  <c r="AP166" i="2" s="1"/>
  <c r="AB162" i="2"/>
  <c r="AP162" i="2" s="1"/>
  <c r="AB170" i="2"/>
  <c r="AP170" i="2" s="1"/>
  <c r="AB168" i="2"/>
  <c r="AP168" i="2" s="1"/>
  <c r="AB167" i="2"/>
  <c r="AP167" i="2" s="1"/>
  <c r="AB169" i="2"/>
  <c r="AP169" i="2" s="1"/>
  <c r="AB173" i="2"/>
  <c r="AP173" i="2" s="1"/>
  <c r="AB171" i="2"/>
  <c r="AP171" i="2" s="1"/>
  <c r="R200" i="2"/>
  <c r="N200" i="2"/>
  <c r="R201" i="2"/>
  <c r="R202" i="2"/>
  <c r="AC150" i="2"/>
  <c r="AT150" i="2" s="1"/>
  <c r="AC152" i="2"/>
  <c r="AT152" i="2" s="1"/>
  <c r="AC154" i="2"/>
  <c r="AT154" i="2" s="1"/>
  <c r="AC156" i="2"/>
  <c r="AT156" i="2" s="1"/>
  <c r="AC158" i="2"/>
  <c r="AT158" i="2" s="1"/>
  <c r="AC160" i="2"/>
  <c r="AT160" i="2" s="1"/>
  <c r="AC153" i="2"/>
  <c r="AT153" i="2" s="1"/>
  <c r="AC157" i="2"/>
  <c r="AT157" i="2" s="1"/>
  <c r="AC161" i="2"/>
  <c r="AT161" i="2" s="1"/>
  <c r="AC151" i="2"/>
  <c r="AT151" i="2" s="1"/>
  <c r="AC155" i="2"/>
  <c r="AT155" i="2" s="1"/>
  <c r="AC159" i="2"/>
  <c r="AT159" i="2" s="1"/>
  <c r="AB153" i="2"/>
  <c r="AP153" i="2" s="1"/>
  <c r="AB159" i="2"/>
  <c r="AP159" i="2" s="1"/>
  <c r="AB151" i="2"/>
  <c r="AP151" i="2" s="1"/>
  <c r="AB155" i="2"/>
  <c r="AP155" i="2" s="1"/>
  <c r="AB157" i="2"/>
  <c r="AP157" i="2" s="1"/>
  <c r="AB161" i="2"/>
  <c r="AP161" i="2" s="1"/>
  <c r="AB150" i="2"/>
  <c r="AP150" i="2" s="1"/>
  <c r="AB154" i="2"/>
  <c r="AP154" i="2" s="1"/>
  <c r="AB158" i="2"/>
  <c r="AP158" i="2" s="1"/>
  <c r="AB152" i="2"/>
  <c r="AP152" i="2" s="1"/>
  <c r="AB156" i="2"/>
  <c r="AP156" i="2" s="1"/>
  <c r="AB160" i="2"/>
  <c r="AP160" i="2" s="1"/>
  <c r="T94" i="10"/>
  <c r="T95" i="10" s="1"/>
  <c r="AH94" i="10"/>
  <c r="AH95" i="10" s="1"/>
  <c r="S14" i="18"/>
  <c r="F14" i="18"/>
  <c r="H14" i="18"/>
  <c r="D14" i="18"/>
  <c r="O14" i="18"/>
  <c r="T14" i="18"/>
  <c r="E14" i="18"/>
  <c r="K14" i="18"/>
  <c r="M14" i="18"/>
  <c r="R14" i="18"/>
  <c r="J14" i="18"/>
  <c r="L14" i="18"/>
  <c r="N14" i="18"/>
  <c r="P14" i="18"/>
  <c r="I14" i="18"/>
  <c r="G14" i="18"/>
  <c r="C14" i="18"/>
  <c r="Q14" i="18"/>
  <c r="U14" i="18"/>
  <c r="V14" i="18"/>
  <c r="W14" i="18"/>
  <c r="X14" i="18"/>
  <c r="Y14" i="18"/>
  <c r="Z14" i="18"/>
  <c r="AA14" i="18"/>
  <c r="AB14" i="18"/>
  <c r="AC14" i="18"/>
  <c r="AD14" i="18"/>
  <c r="AE14" i="18"/>
  <c r="AF14" i="18"/>
  <c r="AG14" i="18"/>
  <c r="AH99" i="10"/>
  <c r="AC139" i="2"/>
  <c r="AT139" i="2" s="1"/>
  <c r="AC140" i="2"/>
  <c r="AT140" i="2" s="1"/>
  <c r="AC149" i="2"/>
  <c r="AT149" i="2" s="1"/>
  <c r="AC144" i="2"/>
  <c r="AT144" i="2" s="1"/>
  <c r="AC146" i="2"/>
  <c r="AT146" i="2" s="1"/>
  <c r="AC142" i="2"/>
  <c r="AT142" i="2" s="1"/>
  <c r="AC138" i="2"/>
  <c r="AT138" i="2" s="1"/>
  <c r="AC148" i="2"/>
  <c r="AT148" i="2" s="1"/>
  <c r="AC147" i="2"/>
  <c r="AT147" i="2" s="1"/>
  <c r="AC143" i="2"/>
  <c r="AT143" i="2" s="1"/>
  <c r="AC145" i="2"/>
  <c r="AT145" i="2" s="1"/>
  <c r="AC141" i="2"/>
  <c r="AT141" i="2" s="1"/>
  <c r="AB146" i="2"/>
  <c r="AP146" i="2" s="1"/>
  <c r="AB143" i="2"/>
  <c r="AP143" i="2" s="1"/>
  <c r="AB142" i="2"/>
  <c r="AP142" i="2" s="1"/>
  <c r="AB139" i="2"/>
  <c r="AP139" i="2" s="1"/>
  <c r="AB148" i="2"/>
  <c r="AP148" i="2" s="1"/>
  <c r="AB145" i="2"/>
  <c r="AP145" i="2" s="1"/>
  <c r="AB141" i="2"/>
  <c r="AP141" i="2" s="1"/>
  <c r="AB147" i="2"/>
  <c r="AP147" i="2" s="1"/>
  <c r="AB140" i="2"/>
  <c r="AP140" i="2" s="1"/>
  <c r="AB138" i="2"/>
  <c r="AP138" i="2" s="1"/>
  <c r="AB149" i="2"/>
  <c r="AP149" i="2" s="1"/>
  <c r="AB144" i="2"/>
  <c r="AP144" i="2" s="1"/>
  <c r="Y94" i="10"/>
  <c r="Y95" i="10" s="1"/>
  <c r="E94" i="10"/>
  <c r="E95" i="10" s="1"/>
  <c r="V94" i="10"/>
  <c r="V95" i="10" s="1"/>
  <c r="AC94" i="10"/>
  <c r="AC95" i="10" s="1"/>
  <c r="H94" i="10"/>
  <c r="H95" i="10" s="1"/>
  <c r="AF94" i="10"/>
  <c r="AF95" i="10" s="1"/>
  <c r="AA94" i="10"/>
  <c r="AA95" i="10" s="1"/>
  <c r="K94" i="10"/>
  <c r="K95" i="10" s="1"/>
  <c r="O94" i="10"/>
  <c r="O95" i="10" s="1"/>
  <c r="C94" i="10"/>
  <c r="C95" i="10" s="1"/>
  <c r="F94" i="10"/>
  <c r="F95" i="10" s="1"/>
  <c r="U94" i="10"/>
  <c r="U95" i="10" s="1"/>
  <c r="Z94" i="10"/>
  <c r="Z95" i="10" s="1"/>
  <c r="AE94" i="10"/>
  <c r="AE95" i="10" s="1"/>
  <c r="I94" i="10"/>
  <c r="I95" i="10" s="1"/>
  <c r="X94" i="10"/>
  <c r="X95" i="10" s="1"/>
  <c r="AG94" i="10"/>
  <c r="AG95" i="10" s="1"/>
  <c r="S94" i="10"/>
  <c r="S95" i="10" s="1"/>
  <c r="G94" i="10"/>
  <c r="G95" i="10" s="1"/>
  <c r="L94" i="10"/>
  <c r="L95" i="10" s="1"/>
  <c r="M94" i="10"/>
  <c r="M95" i="10" s="1"/>
  <c r="Q94" i="10"/>
  <c r="Q95" i="10" s="1"/>
  <c r="J94" i="10"/>
  <c r="J95" i="10" s="1"/>
  <c r="AB94" i="10"/>
  <c r="AB95" i="10" s="1"/>
  <c r="N94" i="10"/>
  <c r="N95" i="10" s="1"/>
  <c r="R94" i="10"/>
  <c r="R95" i="10" s="1"/>
  <c r="W94" i="10"/>
  <c r="W95" i="10" s="1"/>
  <c r="AD94" i="10"/>
  <c r="AD95" i="10" s="1"/>
  <c r="D94" i="10"/>
  <c r="D95" i="10" s="1"/>
  <c r="P94" i="10"/>
  <c r="P95" i="10" s="1"/>
  <c r="AI67" i="10"/>
  <c r="AI68" i="10" s="1"/>
  <c r="AI94" i="10"/>
  <c r="AI95" i="10" s="1"/>
  <c r="AI64" i="10"/>
  <c r="AI65" i="10" s="1"/>
  <c r="AH69" i="10"/>
  <c r="AJ10" i="18"/>
  <c r="AJ13" i="18"/>
  <c r="AJ12" i="18" s="1"/>
  <c r="AI14" i="18"/>
  <c r="AQ2" i="2"/>
  <c r="AI2" i="2"/>
  <c r="AB66" i="2"/>
  <c r="AC70" i="2"/>
  <c r="AC66" i="2"/>
  <c r="AB6" i="2"/>
  <c r="AB70" i="2"/>
  <c r="AB135" i="2"/>
  <c r="AP135" i="2" s="1"/>
  <c r="AB136" i="2"/>
  <c r="AP136" i="2" s="1"/>
  <c r="AB131" i="2"/>
  <c r="AP131" i="2" s="1"/>
  <c r="AB134" i="2"/>
  <c r="AP134" i="2" s="1"/>
  <c r="AB137" i="2"/>
  <c r="AP137" i="2" s="1"/>
  <c r="AB132" i="2"/>
  <c r="AP132" i="2" s="1"/>
  <c r="AB133" i="2"/>
  <c r="AP133" i="2" s="1"/>
  <c r="AB19" i="2"/>
  <c r="AB10" i="2"/>
  <c r="AB34" i="2"/>
  <c r="AB8" i="2"/>
  <c r="AB18" i="2"/>
  <c r="AB9" i="2"/>
  <c r="AB12" i="2"/>
  <c r="AB25" i="2"/>
  <c r="AB28" i="2"/>
  <c r="AB17" i="2"/>
  <c r="AB27" i="2"/>
  <c r="AB20" i="2"/>
  <c r="AB11" i="2"/>
  <c r="AB22" i="2"/>
  <c r="AB7" i="2"/>
  <c r="AB30" i="2"/>
  <c r="AB13" i="2"/>
  <c r="AB29" i="2"/>
  <c r="AB23" i="2"/>
  <c r="AB14" i="2"/>
  <c r="AB16" i="2"/>
  <c r="AB32" i="2"/>
  <c r="AB21" i="2"/>
  <c r="AB15" i="2"/>
  <c r="AB31" i="2"/>
  <c r="AB26" i="2"/>
  <c r="AB24" i="2"/>
  <c r="AC6" i="2"/>
  <c r="AC7" i="2"/>
  <c r="AC8" i="2"/>
  <c r="AC19" i="2"/>
  <c r="AC12" i="2"/>
  <c r="AC28" i="2"/>
  <c r="AC17" i="2"/>
  <c r="AC10" i="2"/>
  <c r="AC33" i="2"/>
  <c r="AC15" i="2"/>
  <c r="AC24" i="2"/>
  <c r="AC29" i="2"/>
  <c r="AC26" i="2"/>
  <c r="AC23" i="2"/>
  <c r="AC16" i="2"/>
  <c r="AC32" i="2"/>
  <c r="AC21" i="2"/>
  <c r="AC14" i="2"/>
  <c r="AC31" i="2"/>
  <c r="AC13" i="2"/>
  <c r="AC30" i="2"/>
  <c r="AC18" i="2"/>
  <c r="AC11" i="2"/>
  <c r="AC27" i="2"/>
  <c r="AC20" i="2"/>
  <c r="AC9" i="2"/>
  <c r="AC25" i="2"/>
  <c r="AC22" i="2"/>
  <c r="AC136" i="2"/>
  <c r="AT136" i="2" s="1"/>
  <c r="AW136" i="2" s="1"/>
  <c r="AC131" i="2"/>
  <c r="AT131" i="2" s="1"/>
  <c r="AW131" i="2" s="1"/>
  <c r="AC133" i="2"/>
  <c r="AT133" i="2" s="1"/>
  <c r="AW133" i="2" s="1"/>
  <c r="AC134" i="2"/>
  <c r="AT134" i="2" s="1"/>
  <c r="AW134" i="2" s="1"/>
  <c r="AC132" i="2"/>
  <c r="AT132" i="2" s="1"/>
  <c r="AW132" i="2" s="1"/>
  <c r="AC135" i="2"/>
  <c r="AT135" i="2" s="1"/>
  <c r="AW135" i="2" s="1"/>
  <c r="AC137" i="2"/>
  <c r="AT137" i="2" s="1"/>
  <c r="AW137" i="2" s="1"/>
  <c r="BS218" i="2"/>
  <c r="BT218" i="2"/>
  <c r="AC53" i="2"/>
  <c r="AC45" i="2"/>
  <c r="AC62" i="2"/>
  <c r="AC49" i="2"/>
  <c r="AC64" i="2"/>
  <c r="AC52" i="2"/>
  <c r="AC58" i="2"/>
  <c r="AC57" i="2"/>
  <c r="AC47" i="2"/>
  <c r="AC54" i="2"/>
  <c r="AC50" i="2"/>
  <c r="AC61" i="2"/>
  <c r="AC51" i="2"/>
  <c r="AC43" i="2"/>
  <c r="AC40" i="2"/>
  <c r="AC46" i="2"/>
  <c r="AC55" i="2"/>
  <c r="AC48" i="2"/>
  <c r="AC63" i="2"/>
  <c r="AC41" i="2"/>
  <c r="AC60" i="2"/>
  <c r="AC42" i="2"/>
  <c r="AC59" i="2"/>
  <c r="AC44" i="2"/>
  <c r="AC56" i="2"/>
  <c r="AC39" i="2"/>
  <c r="AC38" i="2"/>
  <c r="AC37" i="2"/>
  <c r="AC34" i="2"/>
  <c r="AC36" i="2"/>
  <c r="AB35" i="2"/>
  <c r="AC35" i="2"/>
  <c r="AB50" i="2"/>
  <c r="AB55" i="2"/>
  <c r="AB61" i="2"/>
  <c r="AB51" i="2"/>
  <c r="AB41" i="2"/>
  <c r="AB52" i="2"/>
  <c r="AB46" i="2"/>
  <c r="AB53" i="2"/>
  <c r="AB48" i="2"/>
  <c r="AB59" i="2"/>
  <c r="AB47" i="2"/>
  <c r="AB40" i="2"/>
  <c r="AB42" i="2"/>
  <c r="AB57" i="2"/>
  <c r="AB49" i="2"/>
  <c r="AB63" i="2"/>
  <c r="AB43" i="2"/>
  <c r="AB60" i="2"/>
  <c r="AB56" i="2"/>
  <c r="AB58" i="2"/>
  <c r="AB45" i="2"/>
  <c r="AB62" i="2"/>
  <c r="AB54" i="2"/>
  <c r="AB64" i="2"/>
  <c r="AB44" i="2"/>
  <c r="AB39" i="2"/>
  <c r="AB38" i="2"/>
  <c r="AB37" i="2"/>
  <c r="AB36" i="2"/>
  <c r="AB33" i="2"/>
  <c r="AB122" i="2"/>
  <c r="AB72" i="2"/>
  <c r="AB110" i="2"/>
  <c r="AB78" i="2"/>
  <c r="AB100" i="2"/>
  <c r="AB68" i="2"/>
  <c r="AB114" i="2"/>
  <c r="AB125" i="2"/>
  <c r="AB119" i="2"/>
  <c r="AB107" i="2"/>
  <c r="AB99" i="2"/>
  <c r="AB91" i="2"/>
  <c r="AB83" i="2"/>
  <c r="AB75" i="2"/>
  <c r="AB67" i="2"/>
  <c r="AB105" i="2"/>
  <c r="AB89" i="2"/>
  <c r="AB73" i="2"/>
  <c r="AB106" i="2"/>
  <c r="AB102" i="2"/>
  <c r="AB104" i="2"/>
  <c r="AB124" i="2"/>
  <c r="AB92" i="2"/>
  <c r="AB98" i="2"/>
  <c r="AB112" i="2"/>
  <c r="AB121" i="2"/>
  <c r="AB115" i="2"/>
  <c r="AB97" i="2"/>
  <c r="AB81" i="2"/>
  <c r="AB65" i="2"/>
  <c r="AB90" i="2"/>
  <c r="AB120" i="2"/>
  <c r="AB94" i="2"/>
  <c r="AB88" i="2"/>
  <c r="AB116" i="2"/>
  <c r="AB84" i="2"/>
  <c r="AB82" i="2"/>
  <c r="AB80" i="2"/>
  <c r="AB117" i="2"/>
  <c r="AB111" i="2"/>
  <c r="AB103" i="2"/>
  <c r="AB95" i="2"/>
  <c r="AB87" i="2"/>
  <c r="AB79" i="2"/>
  <c r="AB71" i="2"/>
  <c r="AB74" i="2"/>
  <c r="AB96" i="2"/>
  <c r="AB118" i="2"/>
  <c r="AB86" i="2"/>
  <c r="AB108" i="2"/>
  <c r="AB76" i="2"/>
  <c r="AB113" i="2"/>
  <c r="AB123" i="2"/>
  <c r="AB85" i="2"/>
  <c r="AB109" i="2"/>
  <c r="AB77" i="2"/>
  <c r="AB101" i="2"/>
  <c r="AB69" i="2"/>
  <c r="AB93" i="2"/>
  <c r="AC118" i="2"/>
  <c r="AC110" i="2"/>
  <c r="AC102" i="2"/>
  <c r="AC94" i="2"/>
  <c r="AC86" i="2"/>
  <c r="AC78" i="2"/>
  <c r="AC125" i="2"/>
  <c r="AC117" i="2"/>
  <c r="AC109" i="2"/>
  <c r="AC101" i="2"/>
  <c r="AC93" i="2"/>
  <c r="AC85" i="2"/>
  <c r="AC77" i="2"/>
  <c r="AC69" i="2"/>
  <c r="AC119" i="2"/>
  <c r="AC95" i="2"/>
  <c r="AC71" i="2"/>
  <c r="AC124" i="2"/>
  <c r="AC116" i="2"/>
  <c r="AC108" i="2"/>
  <c r="AC100" i="2"/>
  <c r="AC92" i="2"/>
  <c r="AC84" i="2"/>
  <c r="AC76" i="2"/>
  <c r="AC68" i="2"/>
  <c r="AC123" i="2"/>
  <c r="AC115" i="2"/>
  <c r="AC107" i="2"/>
  <c r="AC99" i="2"/>
  <c r="AC91" i="2"/>
  <c r="AC83" i="2"/>
  <c r="AC75" i="2"/>
  <c r="AC67" i="2"/>
  <c r="AC111" i="2"/>
  <c r="AC79" i="2"/>
  <c r="AC122" i="2"/>
  <c r="AC114" i="2"/>
  <c r="AC106" i="2"/>
  <c r="AC98" i="2"/>
  <c r="AC90" i="2"/>
  <c r="AC82" i="2"/>
  <c r="AC74" i="2"/>
  <c r="AC121" i="2"/>
  <c r="AC113" i="2"/>
  <c r="AC105" i="2"/>
  <c r="AC97" i="2"/>
  <c r="AC89" i="2"/>
  <c r="AC81" i="2"/>
  <c r="AC73" i="2"/>
  <c r="AC65" i="2"/>
  <c r="AC120" i="2"/>
  <c r="AC112" i="2"/>
  <c r="AC104" i="2"/>
  <c r="AC96" i="2"/>
  <c r="AC88" i="2"/>
  <c r="AC80" i="2"/>
  <c r="AC72" i="2"/>
  <c r="AC103" i="2"/>
  <c r="AC87" i="2"/>
  <c r="AK16" i="10"/>
  <c r="AK8" i="18" s="1"/>
  <c r="AK6" i="18" s="1"/>
  <c r="AJ17" i="10"/>
  <c r="AI60" i="10"/>
  <c r="AJ59" i="10"/>
  <c r="D77" i="10"/>
  <c r="D78" i="10" s="1"/>
  <c r="F77" i="10"/>
  <c r="F78" i="10" s="1"/>
  <c r="J77" i="10"/>
  <c r="J78" i="10" s="1"/>
  <c r="N77" i="10"/>
  <c r="N78" i="10" s="1"/>
  <c r="R77" i="10"/>
  <c r="R78" i="10" s="1"/>
  <c r="V77" i="10"/>
  <c r="V78" i="10" s="1"/>
  <c r="Z77" i="10"/>
  <c r="Z78" i="10" s="1"/>
  <c r="AD77" i="10"/>
  <c r="AD78" i="10" s="1"/>
  <c r="AH77" i="10"/>
  <c r="AH78" i="10" s="1"/>
  <c r="C68" i="10"/>
  <c r="G77" i="10"/>
  <c r="G78" i="10" s="1"/>
  <c r="K77" i="10"/>
  <c r="K78" i="10" s="1"/>
  <c r="O77" i="10"/>
  <c r="O78" i="10" s="1"/>
  <c r="S77" i="10"/>
  <c r="S78" i="10" s="1"/>
  <c r="W77" i="10"/>
  <c r="W78" i="10" s="1"/>
  <c r="AA77" i="10"/>
  <c r="AA78" i="10" s="1"/>
  <c r="AE77" i="10"/>
  <c r="AE78" i="10" s="1"/>
  <c r="AI77" i="10"/>
  <c r="AI78" i="10" s="1"/>
  <c r="AL77" i="10"/>
  <c r="AL78" i="10" s="1"/>
  <c r="H77" i="10"/>
  <c r="H78" i="10" s="1"/>
  <c r="L77" i="10"/>
  <c r="L78" i="10" s="1"/>
  <c r="P77" i="10"/>
  <c r="P78" i="10" s="1"/>
  <c r="T77" i="10"/>
  <c r="T78" i="10" s="1"/>
  <c r="X77" i="10"/>
  <c r="X78" i="10" s="1"/>
  <c r="AB77" i="10"/>
  <c r="AB78" i="10" s="1"/>
  <c r="AF77" i="10"/>
  <c r="AF78" i="10" s="1"/>
  <c r="AJ77" i="10"/>
  <c r="AJ78" i="10" s="1"/>
  <c r="C77" i="10"/>
  <c r="C78" i="10" s="1"/>
  <c r="E77" i="10"/>
  <c r="E78" i="10" s="1"/>
  <c r="I77" i="10"/>
  <c r="I78" i="10" s="1"/>
  <c r="M77" i="10"/>
  <c r="M78" i="10" s="1"/>
  <c r="Q77" i="10"/>
  <c r="Q78" i="10" s="1"/>
  <c r="U77" i="10"/>
  <c r="U78" i="10" s="1"/>
  <c r="Y77" i="10"/>
  <c r="Y78" i="10" s="1"/>
  <c r="AC77" i="10"/>
  <c r="AC78" i="10" s="1"/>
  <c r="AG77" i="10"/>
  <c r="AG78" i="10" s="1"/>
  <c r="AK77" i="10"/>
  <c r="AK78" i="10" s="1"/>
  <c r="AV135" i="2" l="1"/>
  <c r="AU135" i="2"/>
  <c r="AV131" i="2"/>
  <c r="AU131" i="2"/>
  <c r="AQ148" i="2"/>
  <c r="AU147" i="2"/>
  <c r="AV147" i="2"/>
  <c r="AW147" i="2"/>
  <c r="AV146" i="2"/>
  <c r="AW146" i="2"/>
  <c r="AU146" i="2"/>
  <c r="AU139" i="2"/>
  <c r="AW139" i="2"/>
  <c r="AV139" i="2"/>
  <c r="AV134" i="2"/>
  <c r="AU134" i="2"/>
  <c r="AV136" i="2"/>
  <c r="AU136" i="2"/>
  <c r="AQ147" i="2"/>
  <c r="AW141" i="2"/>
  <c r="AV141" i="2"/>
  <c r="AU141" i="2"/>
  <c r="AU148" i="2"/>
  <c r="AV148" i="2"/>
  <c r="AW148" i="2"/>
  <c r="AU144" i="2"/>
  <c r="AV144" i="2"/>
  <c r="AW144" i="2"/>
  <c r="AV133" i="2"/>
  <c r="AU133" i="2"/>
  <c r="AI131" i="2"/>
  <c r="AI132" i="2"/>
  <c r="AI133" i="2"/>
  <c r="AI134" i="2"/>
  <c r="AI135" i="2"/>
  <c r="AI136" i="2"/>
  <c r="AI137" i="2"/>
  <c r="AI138" i="2"/>
  <c r="AI140" i="2"/>
  <c r="AI142" i="2"/>
  <c r="AI144" i="2"/>
  <c r="AI146" i="2"/>
  <c r="AI143" i="2"/>
  <c r="AI147" i="2"/>
  <c r="AI145" i="2"/>
  <c r="AI139" i="2"/>
  <c r="AI141" i="2"/>
  <c r="AI149" i="2"/>
  <c r="AI148" i="2"/>
  <c r="AQ149" i="2"/>
  <c r="AU145" i="2"/>
  <c r="AW145" i="2"/>
  <c r="AV145" i="2"/>
  <c r="AU138" i="2"/>
  <c r="AV138" i="2"/>
  <c r="AW138" i="2"/>
  <c r="AU149" i="2"/>
  <c r="AV149" i="2"/>
  <c r="AW149" i="2"/>
  <c r="AV137" i="2"/>
  <c r="AU137" i="2"/>
  <c r="AV132" i="2"/>
  <c r="AU132" i="2"/>
  <c r="AQ131" i="2"/>
  <c r="AQ132" i="2"/>
  <c r="AQ133" i="2"/>
  <c r="AQ134" i="2"/>
  <c r="AQ135" i="2"/>
  <c r="AQ136" i="2"/>
  <c r="AQ137" i="2"/>
  <c r="AQ138" i="2"/>
  <c r="AQ140" i="2"/>
  <c r="AQ142" i="2"/>
  <c r="AQ144" i="2"/>
  <c r="AQ146" i="2"/>
  <c r="AQ145" i="2"/>
  <c r="AQ143" i="2"/>
  <c r="AQ141" i="2"/>
  <c r="AQ139" i="2"/>
  <c r="AV143" i="2"/>
  <c r="AW143" i="2"/>
  <c r="AU143" i="2"/>
  <c r="AU142" i="2"/>
  <c r="AV142" i="2"/>
  <c r="AW142" i="2"/>
  <c r="AV140" i="2"/>
  <c r="AW140" i="2"/>
  <c r="AU140" i="2"/>
  <c r="AJ9" i="18"/>
  <c r="AJ29" i="18"/>
  <c r="AP214" i="2"/>
  <c r="AT212" i="2"/>
  <c r="AV193" i="2"/>
  <c r="AU193" i="2"/>
  <c r="AW193" i="2"/>
  <c r="AV187" i="2"/>
  <c r="AW187" i="2"/>
  <c r="AU187" i="2"/>
  <c r="AU195" i="2"/>
  <c r="AV195" i="2"/>
  <c r="AW195" i="2"/>
  <c r="AU194" i="2"/>
  <c r="AW194" i="2"/>
  <c r="AV194" i="2"/>
  <c r="AV197" i="2"/>
  <c r="AW197" i="2"/>
  <c r="AU197" i="2"/>
  <c r="AV191" i="2"/>
  <c r="AW191" i="2"/>
  <c r="AU191" i="2"/>
  <c r="AW190" i="2"/>
  <c r="AU190" i="2"/>
  <c r="AV190" i="2"/>
  <c r="AT214" i="2"/>
  <c r="AU189" i="2"/>
  <c r="AW189" i="2"/>
  <c r="AV189" i="2"/>
  <c r="AW186" i="2"/>
  <c r="AU186" i="2"/>
  <c r="AV186" i="2"/>
  <c r="AV196" i="2"/>
  <c r="AU196" i="2"/>
  <c r="AW196" i="2"/>
  <c r="AU188" i="2"/>
  <c r="AV188" i="2"/>
  <c r="AW188" i="2"/>
  <c r="AV192" i="2"/>
  <c r="AU192" i="2"/>
  <c r="AW192" i="2"/>
  <c r="AP210" i="2"/>
  <c r="AT209" i="2"/>
  <c r="AT210" i="2"/>
  <c r="AT211" i="2"/>
  <c r="AP209" i="2"/>
  <c r="AP211" i="2"/>
  <c r="AT213" i="2"/>
  <c r="AP212" i="2"/>
  <c r="AP213" i="2"/>
  <c r="AI191" i="2"/>
  <c r="AI193" i="2"/>
  <c r="AI189" i="2"/>
  <c r="AI188" i="2"/>
  <c r="AI186" i="2"/>
  <c r="AI190" i="2"/>
  <c r="AI192" i="2"/>
  <c r="AI187" i="2"/>
  <c r="AI195" i="2"/>
  <c r="AI194" i="2"/>
  <c r="AI197" i="2"/>
  <c r="AI196" i="2"/>
  <c r="AQ190" i="2"/>
  <c r="AQ194" i="2"/>
  <c r="AQ192" i="2"/>
  <c r="AQ186" i="2"/>
  <c r="AQ188" i="2"/>
  <c r="AQ196" i="2"/>
  <c r="AQ193" i="2"/>
  <c r="AQ197" i="2"/>
  <c r="AQ195" i="2"/>
  <c r="AQ191" i="2"/>
  <c r="AQ189" i="2"/>
  <c r="AQ187" i="2"/>
  <c r="AK25" i="18"/>
  <c r="AK24" i="18" s="1"/>
  <c r="AK87" i="10" s="1"/>
  <c r="AK88" i="10" s="1"/>
  <c r="AK22" i="18"/>
  <c r="AK21" i="18" s="1"/>
  <c r="AV179" i="2"/>
  <c r="AU179" i="2"/>
  <c r="AW179" i="2"/>
  <c r="AU174" i="2"/>
  <c r="AW174" i="2"/>
  <c r="AV174" i="2"/>
  <c r="AW178" i="2"/>
  <c r="AV178" i="2"/>
  <c r="AU178" i="2"/>
  <c r="AW182" i="2"/>
  <c r="AV182" i="2"/>
  <c r="AU182" i="2"/>
  <c r="AW180" i="2"/>
  <c r="AV180" i="2"/>
  <c r="AU180" i="2"/>
  <c r="AU177" i="2"/>
  <c r="AW177" i="2"/>
  <c r="AV177" i="2"/>
  <c r="AW176" i="2"/>
  <c r="AU176" i="2"/>
  <c r="AV176" i="2"/>
  <c r="AV183" i="2"/>
  <c r="AW183" i="2"/>
  <c r="AU183" i="2"/>
  <c r="AV185" i="2"/>
  <c r="AW185" i="2"/>
  <c r="AU185" i="2"/>
  <c r="AW175" i="2"/>
  <c r="AU175" i="2"/>
  <c r="AV175" i="2"/>
  <c r="AU184" i="2"/>
  <c r="AW184" i="2"/>
  <c r="AV184" i="2"/>
  <c r="AU181" i="2"/>
  <c r="AV181" i="2"/>
  <c r="AW181" i="2"/>
  <c r="AQ208" i="2"/>
  <c r="AU208" i="2"/>
  <c r="AQ174" i="2"/>
  <c r="AQ175" i="2"/>
  <c r="AQ176" i="2"/>
  <c r="AQ177" i="2"/>
  <c r="AQ178" i="2"/>
  <c r="AQ179" i="2"/>
  <c r="AQ185" i="2"/>
  <c r="AQ181" i="2"/>
  <c r="AQ184" i="2"/>
  <c r="AQ180" i="2"/>
  <c r="AQ183" i="2"/>
  <c r="AQ182" i="2"/>
  <c r="AI174" i="2"/>
  <c r="AI175" i="2"/>
  <c r="AI176" i="2"/>
  <c r="AI177" i="2"/>
  <c r="AI178" i="2"/>
  <c r="AI179" i="2"/>
  <c r="AI183" i="2"/>
  <c r="AI180" i="2"/>
  <c r="AI182" i="2"/>
  <c r="AI184" i="2"/>
  <c r="AI185" i="2"/>
  <c r="AI181" i="2"/>
  <c r="AV164" i="2"/>
  <c r="AW164" i="2"/>
  <c r="AU164" i="2"/>
  <c r="AU166" i="2"/>
  <c r="AV166" i="2"/>
  <c r="AW166" i="2"/>
  <c r="AV165" i="2"/>
  <c r="AW165" i="2"/>
  <c r="AU165" i="2"/>
  <c r="AV172" i="2"/>
  <c r="AW172" i="2"/>
  <c r="AU172" i="2"/>
  <c r="AU170" i="2"/>
  <c r="AV170" i="2"/>
  <c r="AW170" i="2"/>
  <c r="AV167" i="2"/>
  <c r="AU167" i="2"/>
  <c r="AW167" i="2"/>
  <c r="AV163" i="2"/>
  <c r="AW163" i="2"/>
  <c r="AU163" i="2"/>
  <c r="AU173" i="2"/>
  <c r="AV173" i="2"/>
  <c r="AW173" i="2"/>
  <c r="AV169" i="2"/>
  <c r="AW169" i="2"/>
  <c r="AU169" i="2"/>
  <c r="AU162" i="2"/>
  <c r="AV162" i="2"/>
  <c r="AW162" i="2"/>
  <c r="AV168" i="2"/>
  <c r="AU168" i="2"/>
  <c r="AW168" i="2"/>
  <c r="AV171" i="2"/>
  <c r="AW171" i="2"/>
  <c r="AU171" i="2"/>
  <c r="AI173" i="2"/>
  <c r="AI169" i="2"/>
  <c r="AI165" i="2"/>
  <c r="AI167" i="2"/>
  <c r="AI170" i="2"/>
  <c r="AI162" i="2"/>
  <c r="AI172" i="2"/>
  <c r="AI168" i="2"/>
  <c r="AI164" i="2"/>
  <c r="AI163" i="2"/>
  <c r="AI166" i="2"/>
  <c r="AI171" i="2"/>
  <c r="AQ173" i="2"/>
  <c r="AQ169" i="2"/>
  <c r="AQ165" i="2"/>
  <c r="AQ170" i="2"/>
  <c r="AQ172" i="2"/>
  <c r="AQ168" i="2"/>
  <c r="AQ164" i="2"/>
  <c r="AQ166" i="2"/>
  <c r="AQ171" i="2"/>
  <c r="AQ167" i="2"/>
  <c r="AQ163" i="2"/>
  <c r="AQ162" i="2"/>
  <c r="AI152" i="2"/>
  <c r="AI153" i="2"/>
  <c r="AI154" i="2"/>
  <c r="AI155" i="2"/>
  <c r="AI156" i="2"/>
  <c r="AI157" i="2"/>
  <c r="AI158" i="2"/>
  <c r="AI159" i="2"/>
  <c r="AI160" i="2"/>
  <c r="AI161" i="2"/>
  <c r="AI151" i="2"/>
  <c r="AI150" i="2"/>
  <c r="AW155" i="2"/>
  <c r="AU155" i="2"/>
  <c r="AV155" i="2"/>
  <c r="AW153" i="2"/>
  <c r="AV153" i="2"/>
  <c r="AU153" i="2"/>
  <c r="AW154" i="2"/>
  <c r="AV154" i="2"/>
  <c r="AU154" i="2"/>
  <c r="AQ150" i="2"/>
  <c r="AQ151" i="2"/>
  <c r="AQ152" i="2"/>
  <c r="AQ154" i="2"/>
  <c r="AQ156" i="2"/>
  <c r="AQ158" i="2"/>
  <c r="AQ160" i="2"/>
  <c r="AQ153" i="2"/>
  <c r="AQ155" i="2"/>
  <c r="AQ157" i="2"/>
  <c r="AQ159" i="2"/>
  <c r="AQ161" i="2"/>
  <c r="AW151" i="2"/>
  <c r="AV151" i="2"/>
  <c r="AU151" i="2"/>
  <c r="AW160" i="2"/>
  <c r="AU160" i="2"/>
  <c r="AV160" i="2"/>
  <c r="AW152" i="2"/>
  <c r="AV152" i="2"/>
  <c r="AU152" i="2"/>
  <c r="AW159" i="2"/>
  <c r="AU159" i="2"/>
  <c r="AV159" i="2"/>
  <c r="AW157" i="2"/>
  <c r="AV157" i="2"/>
  <c r="AU157" i="2"/>
  <c r="AW156" i="2"/>
  <c r="AU156" i="2"/>
  <c r="AV156" i="2"/>
  <c r="AW161" i="2"/>
  <c r="AV161" i="2"/>
  <c r="AU161" i="2"/>
  <c r="AW158" i="2"/>
  <c r="AV158" i="2"/>
  <c r="AU158" i="2"/>
  <c r="AW150" i="2"/>
  <c r="AU150" i="2"/>
  <c r="AV150" i="2"/>
  <c r="AD69" i="10"/>
  <c r="AD99" i="10"/>
  <c r="Z99" i="10"/>
  <c r="Z69" i="10"/>
  <c r="V99" i="10"/>
  <c r="V69" i="10"/>
  <c r="G99" i="10"/>
  <c r="G69" i="10"/>
  <c r="L69" i="10"/>
  <c r="L99" i="10"/>
  <c r="K99" i="10"/>
  <c r="K69" i="10"/>
  <c r="D69" i="10"/>
  <c r="D99" i="10"/>
  <c r="AG69" i="10"/>
  <c r="AG99" i="10"/>
  <c r="AC99" i="10"/>
  <c r="AC69" i="10"/>
  <c r="Y99" i="10"/>
  <c r="Y69" i="10"/>
  <c r="U99" i="10"/>
  <c r="U69" i="10"/>
  <c r="I99" i="10"/>
  <c r="I69" i="10"/>
  <c r="J99" i="10"/>
  <c r="J69" i="10"/>
  <c r="E99" i="10"/>
  <c r="E69" i="10"/>
  <c r="H99" i="10"/>
  <c r="H69" i="10"/>
  <c r="AF69" i="10"/>
  <c r="AF99" i="10"/>
  <c r="AB99" i="10"/>
  <c r="AB69" i="10"/>
  <c r="X99" i="10"/>
  <c r="X69" i="10"/>
  <c r="Q69" i="10"/>
  <c r="Q99" i="10"/>
  <c r="P99" i="10"/>
  <c r="P69" i="10"/>
  <c r="R99" i="10"/>
  <c r="R69" i="10"/>
  <c r="T99" i="10"/>
  <c r="T69" i="10"/>
  <c r="F99" i="10"/>
  <c r="F69" i="10"/>
  <c r="AE99" i="10"/>
  <c r="AE69" i="10"/>
  <c r="AA99" i="10"/>
  <c r="AA69" i="10"/>
  <c r="W99" i="10"/>
  <c r="W69" i="10"/>
  <c r="C69" i="10"/>
  <c r="C99" i="10"/>
  <c r="N69" i="10"/>
  <c r="N99" i="10"/>
  <c r="M99" i="10"/>
  <c r="M69" i="10"/>
  <c r="O99" i="10"/>
  <c r="O69" i="10"/>
  <c r="S99" i="10"/>
  <c r="S69" i="10"/>
  <c r="AI99" i="10"/>
  <c r="AJ94" i="10"/>
  <c r="AJ95" i="10" s="1"/>
  <c r="AJ64" i="10"/>
  <c r="AJ65" i="10" s="1"/>
  <c r="AJ67" i="10"/>
  <c r="AJ68" i="10" s="1"/>
  <c r="AI69" i="10"/>
  <c r="AK10" i="18"/>
  <c r="AK13" i="18"/>
  <c r="AK12" i="18" s="1"/>
  <c r="AJ14" i="18"/>
  <c r="AS2" i="2"/>
  <c r="AK2" i="2"/>
  <c r="AJ2" i="2"/>
  <c r="AR2" i="2"/>
  <c r="AR137" i="2" s="1"/>
  <c r="AJ24" i="10"/>
  <c r="AJ25" i="10" s="1"/>
  <c r="AF24" i="10"/>
  <c r="AF25" i="10" s="1"/>
  <c r="AG24" i="10"/>
  <c r="AG25" i="10" s="1"/>
  <c r="AK24" i="10"/>
  <c r="AK25" i="10" s="1"/>
  <c r="AH24" i="10"/>
  <c r="AH25" i="10" s="1"/>
  <c r="AI24" i="10"/>
  <c r="AI25" i="10" s="1"/>
  <c r="AL24" i="10"/>
  <c r="AL25" i="10" s="1"/>
  <c r="E21" i="10"/>
  <c r="E22" i="10" s="1"/>
  <c r="G21" i="10"/>
  <c r="G22" i="10" s="1"/>
  <c r="AE62" i="10"/>
  <c r="O62" i="10"/>
  <c r="AG62" i="10"/>
  <c r="Q62" i="10"/>
  <c r="AA62" i="10"/>
  <c r="K62" i="10"/>
  <c r="W62" i="10"/>
  <c r="G62" i="10"/>
  <c r="Y62" i="10"/>
  <c r="I62" i="10"/>
  <c r="AI62" i="10"/>
  <c r="S62" i="10"/>
  <c r="J21" i="10"/>
  <c r="J22" i="10" s="1"/>
  <c r="AC21" i="10"/>
  <c r="AC22" i="10" s="1"/>
  <c r="AL21" i="10"/>
  <c r="K21" i="10"/>
  <c r="K22" i="10" s="1"/>
  <c r="AJ21" i="10"/>
  <c r="AJ22" i="10" s="1"/>
  <c r="T21" i="10"/>
  <c r="T22" i="10" s="1"/>
  <c r="AK21" i="10"/>
  <c r="AK22" i="10" s="1"/>
  <c r="F21" i="10"/>
  <c r="F22" i="10" s="1"/>
  <c r="D21" i="10"/>
  <c r="D22" i="10" s="1"/>
  <c r="AF21" i="10"/>
  <c r="AF22" i="10" s="1"/>
  <c r="C21" i="10"/>
  <c r="C22" i="10" s="1"/>
  <c r="R21" i="10"/>
  <c r="R22" i="10" s="1"/>
  <c r="P21" i="10"/>
  <c r="P22" i="10" s="1"/>
  <c r="AI21" i="10"/>
  <c r="AI22" i="10" s="1"/>
  <c r="Y21" i="10"/>
  <c r="Y22" i="10" s="1"/>
  <c r="V21" i="10"/>
  <c r="V22" i="10" s="1"/>
  <c r="H21" i="10"/>
  <c r="H22" i="10" s="1"/>
  <c r="AB21" i="10"/>
  <c r="AB22" i="10" s="1"/>
  <c r="I21" i="10"/>
  <c r="I22" i="10" s="1"/>
  <c r="X21" i="10"/>
  <c r="X22" i="10" s="1"/>
  <c r="Z21" i="10"/>
  <c r="Z22" i="10" s="1"/>
  <c r="O21" i="10"/>
  <c r="O22" i="10" s="1"/>
  <c r="M21" i="10"/>
  <c r="M22" i="10" s="1"/>
  <c r="AA21" i="10"/>
  <c r="AA22" i="10" s="1"/>
  <c r="AD21" i="10"/>
  <c r="AD22" i="10" s="1"/>
  <c r="AE21" i="10"/>
  <c r="AE22" i="10" s="1"/>
  <c r="L21" i="10"/>
  <c r="L22" i="10" s="1"/>
  <c r="W21" i="10"/>
  <c r="W22" i="10" s="1"/>
  <c r="U21" i="10"/>
  <c r="U22" i="10" s="1"/>
  <c r="S21" i="10"/>
  <c r="S22" i="10" s="1"/>
  <c r="AG21" i="10"/>
  <c r="AH21" i="10"/>
  <c r="AH22" i="10" s="1"/>
  <c r="N21" i="10"/>
  <c r="N22" i="10" s="1"/>
  <c r="Q21" i="10"/>
  <c r="Q22" i="10" s="1"/>
  <c r="Z61" i="10"/>
  <c r="J61" i="10"/>
  <c r="AK59" i="10"/>
  <c r="AJ60" i="10"/>
  <c r="AL16" i="10"/>
  <c r="AK17" i="10"/>
  <c r="AD61" i="10"/>
  <c r="AD62" i="10"/>
  <c r="N61" i="10"/>
  <c r="N62" i="10"/>
  <c r="C62" i="10"/>
  <c r="C61" i="10"/>
  <c r="V61" i="10"/>
  <c r="V62" i="10"/>
  <c r="F61" i="10"/>
  <c r="F62" i="10"/>
  <c r="Z62" i="10"/>
  <c r="AC61" i="10"/>
  <c r="AC62" i="10"/>
  <c r="M61" i="10"/>
  <c r="M62" i="10"/>
  <c r="AH61" i="10"/>
  <c r="AH62" i="10"/>
  <c r="R61" i="10"/>
  <c r="R62" i="10"/>
  <c r="J62" i="10"/>
  <c r="U61" i="10"/>
  <c r="E61" i="10"/>
  <c r="T61" i="10"/>
  <c r="D61" i="10"/>
  <c r="T62" i="10"/>
  <c r="D62" i="10"/>
  <c r="W61" i="10"/>
  <c r="G61" i="10"/>
  <c r="AG61" i="10"/>
  <c r="Q61" i="10"/>
  <c r="AF61" i="10"/>
  <c r="P61" i="10"/>
  <c r="AF62" i="10"/>
  <c r="P62" i="10"/>
  <c r="AI61" i="10"/>
  <c r="S61" i="10"/>
  <c r="AB61" i="10"/>
  <c r="L61" i="10"/>
  <c r="AB62" i="10"/>
  <c r="L62" i="10"/>
  <c r="AE61" i="10"/>
  <c r="O61" i="10"/>
  <c r="Y61" i="10"/>
  <c r="I61" i="10"/>
  <c r="U62" i="10"/>
  <c r="E62" i="10"/>
  <c r="X61" i="10"/>
  <c r="H61" i="10"/>
  <c r="X62" i="10"/>
  <c r="H62" i="10"/>
  <c r="AA61" i="10"/>
  <c r="K61" i="10"/>
  <c r="AK134" i="2" l="1"/>
  <c r="AK131" i="2"/>
  <c r="AK135" i="2"/>
  <c r="AK132" i="2"/>
  <c r="AK136" i="2"/>
  <c r="AK133" i="2"/>
  <c r="AK137" i="2"/>
  <c r="AS134" i="2"/>
  <c r="AS131" i="2"/>
  <c r="AS135" i="2"/>
  <c r="AS133" i="2"/>
  <c r="AS132" i="2"/>
  <c r="AS136" i="2"/>
  <c r="AS137" i="2"/>
  <c r="AJ147" i="2"/>
  <c r="AJ139" i="2"/>
  <c r="AJ144" i="2"/>
  <c r="AJ137" i="2"/>
  <c r="AJ133" i="2"/>
  <c r="AJ145" i="2"/>
  <c r="AJ142" i="2"/>
  <c r="AJ136" i="2"/>
  <c r="AJ132" i="2"/>
  <c r="AJ149" i="2"/>
  <c r="AJ146" i="2"/>
  <c r="AJ143" i="2"/>
  <c r="AJ140" i="2"/>
  <c r="AJ135" i="2"/>
  <c r="AJ131" i="2"/>
  <c r="AJ148" i="2"/>
  <c r="AJ141" i="2"/>
  <c r="AJ138" i="2"/>
  <c r="AJ134" i="2"/>
  <c r="AR143" i="2"/>
  <c r="AR136" i="2"/>
  <c r="AR135" i="2"/>
  <c r="AK139" i="2"/>
  <c r="AK141" i="2"/>
  <c r="AK143" i="2"/>
  <c r="AK145" i="2"/>
  <c r="AK147" i="2"/>
  <c r="AK138" i="2"/>
  <c r="AK140" i="2"/>
  <c r="AK142" i="2"/>
  <c r="AK144" i="2"/>
  <c r="AK146" i="2"/>
  <c r="AK149" i="2"/>
  <c r="AK148" i="2"/>
  <c r="AR145" i="2"/>
  <c r="AR142" i="2"/>
  <c r="AR131" i="2"/>
  <c r="AR139" i="2"/>
  <c r="AR134" i="2"/>
  <c r="AR146" i="2"/>
  <c r="AS145" i="2"/>
  <c r="AS149" i="2"/>
  <c r="AS148" i="2"/>
  <c r="AS147" i="2"/>
  <c r="AS143" i="2"/>
  <c r="AS139" i="2"/>
  <c r="AS146" i="2"/>
  <c r="AS144" i="2"/>
  <c r="AS142" i="2"/>
  <c r="AS140" i="2"/>
  <c r="AS138" i="2"/>
  <c r="AS141" i="2"/>
  <c r="AR138" i="2"/>
  <c r="AR141" i="2"/>
  <c r="AR132" i="2"/>
  <c r="AR133" i="2"/>
  <c r="AR149" i="2"/>
  <c r="AR148" i="2"/>
  <c r="AR147" i="2"/>
  <c r="AR144" i="2"/>
  <c r="AR140" i="2"/>
  <c r="AK9" i="18"/>
  <c r="AK94" i="10" s="1"/>
  <c r="AK95" i="10" s="1"/>
  <c r="AK29" i="18"/>
  <c r="AQ214" i="2"/>
  <c r="AU213" i="2"/>
  <c r="AU214" i="2"/>
  <c r="AQ213" i="2"/>
  <c r="AJ188" i="2"/>
  <c r="AJ186" i="2"/>
  <c r="AJ189" i="2"/>
  <c r="AJ187" i="2"/>
  <c r="AJ191" i="2"/>
  <c r="AJ190" i="2"/>
  <c r="AJ197" i="2"/>
  <c r="AJ195" i="2"/>
  <c r="AJ193" i="2"/>
  <c r="AJ196" i="2"/>
  <c r="AJ194" i="2"/>
  <c r="AJ192" i="2"/>
  <c r="AK186" i="2"/>
  <c r="AK187" i="2"/>
  <c r="AK188" i="2"/>
  <c r="AK189" i="2"/>
  <c r="AK190" i="2"/>
  <c r="AK191" i="2"/>
  <c r="AK192" i="2"/>
  <c r="AK193" i="2"/>
  <c r="AK194" i="2"/>
  <c r="AK195" i="2"/>
  <c r="AK196" i="2"/>
  <c r="AK197" i="2"/>
  <c r="AS191" i="2"/>
  <c r="AS192" i="2"/>
  <c r="AS193" i="2"/>
  <c r="AS194" i="2"/>
  <c r="AS195" i="2"/>
  <c r="AS196" i="2"/>
  <c r="AS197" i="2"/>
  <c r="AS186" i="2"/>
  <c r="AS187" i="2"/>
  <c r="AS188" i="2"/>
  <c r="AS189" i="2"/>
  <c r="AS190" i="2"/>
  <c r="AR186" i="2"/>
  <c r="AR187" i="2"/>
  <c r="AR188" i="2"/>
  <c r="AR189" i="2"/>
  <c r="AR190" i="2"/>
  <c r="AR196" i="2"/>
  <c r="AR195" i="2"/>
  <c r="AR193" i="2"/>
  <c r="AR191" i="2"/>
  <c r="AR197" i="2"/>
  <c r="AR194" i="2"/>
  <c r="AR192" i="2"/>
  <c r="X84" i="10"/>
  <c r="X85" i="10" s="1"/>
  <c r="W84" i="10"/>
  <c r="W85" i="10" s="1"/>
  <c r="AB84" i="10"/>
  <c r="AB85" i="10" s="1"/>
  <c r="AA84" i="10"/>
  <c r="AA85" i="10" s="1"/>
  <c r="AD84" i="10"/>
  <c r="AD85" i="10" s="1"/>
  <c r="AE84" i="10"/>
  <c r="AE85" i="10" s="1"/>
  <c r="AH84" i="10"/>
  <c r="AH85" i="10" s="1"/>
  <c r="AI84" i="10"/>
  <c r="AI85" i="10" s="1"/>
  <c r="AI82" i="10" s="1"/>
  <c r="N84" i="10"/>
  <c r="N85" i="10" s="1"/>
  <c r="N82" i="10" s="1"/>
  <c r="D84" i="10"/>
  <c r="D85" i="10" s="1"/>
  <c r="AG84" i="10"/>
  <c r="AG85" i="10" s="1"/>
  <c r="AG82" i="10" s="1"/>
  <c r="AF84" i="10"/>
  <c r="AF85" i="10" s="1"/>
  <c r="M84" i="10"/>
  <c r="M85" i="10" s="1"/>
  <c r="P84" i="10"/>
  <c r="P85" i="10" s="1"/>
  <c r="Z84" i="10"/>
  <c r="Z85" i="10" s="1"/>
  <c r="AJ84" i="10"/>
  <c r="AJ85" i="10" s="1"/>
  <c r="AJ82" i="10" s="1"/>
  <c r="E84" i="10"/>
  <c r="E85" i="10" s="1"/>
  <c r="L84" i="10"/>
  <c r="L85" i="10" s="1"/>
  <c r="K84" i="10"/>
  <c r="K85" i="10" s="1"/>
  <c r="V84" i="10"/>
  <c r="V85" i="10" s="1"/>
  <c r="Q84" i="10"/>
  <c r="Q85" i="10" s="1"/>
  <c r="H84" i="10"/>
  <c r="H85" i="10" s="1"/>
  <c r="C84" i="10"/>
  <c r="Y84" i="10"/>
  <c r="Y85" i="10" s="1"/>
  <c r="T84" i="10"/>
  <c r="T85" i="10" s="1"/>
  <c r="O84" i="10"/>
  <c r="O85" i="10" s="1"/>
  <c r="J84" i="10"/>
  <c r="J85" i="10" s="1"/>
  <c r="AC84" i="10"/>
  <c r="AC85" i="10" s="1"/>
  <c r="R84" i="10"/>
  <c r="R85" i="10" s="1"/>
  <c r="U84" i="10"/>
  <c r="U85" i="10" s="1"/>
  <c r="G84" i="10"/>
  <c r="G85" i="10" s="1"/>
  <c r="F84" i="10"/>
  <c r="F85" i="10" s="1"/>
  <c r="S84" i="10"/>
  <c r="S85" i="10" s="1"/>
  <c r="I84" i="10"/>
  <c r="I85" i="10" s="1"/>
  <c r="AK84" i="10"/>
  <c r="AK85" i="10" s="1"/>
  <c r="AQ211" i="2"/>
  <c r="AQ209" i="2"/>
  <c r="AU212" i="2"/>
  <c r="AQ210" i="2"/>
  <c r="AQ212" i="2"/>
  <c r="AU210" i="2"/>
  <c r="AU211" i="2"/>
  <c r="AU209" i="2"/>
  <c r="AK174" i="2"/>
  <c r="AK176" i="2"/>
  <c r="AK178" i="2"/>
  <c r="AK175" i="2"/>
  <c r="AK177" i="2"/>
  <c r="AK179" i="2"/>
  <c r="AK184" i="2"/>
  <c r="AK185" i="2"/>
  <c r="AK183" i="2"/>
  <c r="AK182" i="2"/>
  <c r="AK181" i="2"/>
  <c r="AK180" i="2"/>
  <c r="AJ179" i="2"/>
  <c r="AJ175" i="2"/>
  <c r="AJ178" i="2"/>
  <c r="AJ176" i="2"/>
  <c r="AJ174" i="2"/>
  <c r="AJ177" i="2"/>
  <c r="AJ185" i="2"/>
  <c r="AJ184" i="2"/>
  <c r="AJ183" i="2"/>
  <c r="AJ182" i="2"/>
  <c r="AJ181" i="2"/>
  <c r="AJ180" i="2"/>
  <c r="AS175" i="2"/>
  <c r="AS177" i="2"/>
  <c r="AS179" i="2"/>
  <c r="AS174" i="2"/>
  <c r="AS176" i="2"/>
  <c r="AS178" i="2"/>
  <c r="AS181" i="2"/>
  <c r="AS180" i="2"/>
  <c r="AS182" i="2"/>
  <c r="AS183" i="2"/>
  <c r="AS184" i="2"/>
  <c r="AS185" i="2"/>
  <c r="AR177" i="2"/>
  <c r="AR185" i="2"/>
  <c r="AR184" i="2"/>
  <c r="AR183" i="2"/>
  <c r="AR182" i="2"/>
  <c r="AR181" i="2"/>
  <c r="AR180" i="2"/>
  <c r="AR178" i="2"/>
  <c r="AR174" i="2"/>
  <c r="AR176" i="2"/>
  <c r="AR179" i="2"/>
  <c r="AR175" i="2"/>
  <c r="AS162" i="2"/>
  <c r="AS164" i="2"/>
  <c r="AS166" i="2"/>
  <c r="AS168" i="2"/>
  <c r="AS170" i="2"/>
  <c r="AS172" i="2"/>
  <c r="AS163" i="2"/>
  <c r="AS165" i="2"/>
  <c r="AS167" i="2"/>
  <c r="AS169" i="2"/>
  <c r="AS171" i="2"/>
  <c r="AS173" i="2"/>
  <c r="AK163" i="2"/>
  <c r="AK165" i="2"/>
  <c r="AK167" i="2"/>
  <c r="AK169" i="2"/>
  <c r="AK171" i="2"/>
  <c r="AK173" i="2"/>
  <c r="AK162" i="2"/>
  <c r="AK164" i="2"/>
  <c r="AK166" i="2"/>
  <c r="AK168" i="2"/>
  <c r="AK170" i="2"/>
  <c r="AK172" i="2"/>
  <c r="AR162" i="2"/>
  <c r="AR163" i="2"/>
  <c r="AR164" i="2"/>
  <c r="AR165" i="2"/>
  <c r="AR166" i="2"/>
  <c r="AR167" i="2"/>
  <c r="AR168" i="2"/>
  <c r="AR169" i="2"/>
  <c r="AR170" i="2"/>
  <c r="AR171" i="2"/>
  <c r="AR172" i="2"/>
  <c r="AR173" i="2"/>
  <c r="AJ162" i="2"/>
  <c r="AJ163" i="2"/>
  <c r="AJ164" i="2"/>
  <c r="AJ165" i="2"/>
  <c r="AJ166" i="2"/>
  <c r="AJ167" i="2"/>
  <c r="AJ168" i="2"/>
  <c r="AJ169" i="2"/>
  <c r="AJ170" i="2"/>
  <c r="AJ171" i="2"/>
  <c r="AJ172" i="2"/>
  <c r="AJ173" i="2"/>
  <c r="AS152" i="2"/>
  <c r="AS159" i="2"/>
  <c r="AS161" i="2"/>
  <c r="AS158" i="2"/>
  <c r="AS155" i="2"/>
  <c r="AS156" i="2"/>
  <c r="AS154" i="2"/>
  <c r="AJ152" i="2"/>
  <c r="AJ153" i="2"/>
  <c r="AJ154" i="2"/>
  <c r="AJ157" i="2"/>
  <c r="AJ150" i="2"/>
  <c r="AJ151" i="2"/>
  <c r="AJ155" i="2"/>
  <c r="AJ156" i="2"/>
  <c r="AJ158" i="2"/>
  <c r="AJ159" i="2"/>
  <c r="AJ160" i="2"/>
  <c r="AJ161" i="2"/>
  <c r="AR151" i="2"/>
  <c r="AR150" i="2"/>
  <c r="AR152" i="2"/>
  <c r="AR154" i="2"/>
  <c r="AR156" i="2"/>
  <c r="AR158" i="2"/>
  <c r="AR160" i="2"/>
  <c r="AR153" i="2"/>
  <c r="AR155" i="2"/>
  <c r="AR157" i="2"/>
  <c r="AR159" i="2"/>
  <c r="AR161" i="2"/>
  <c r="AS157" i="2"/>
  <c r="AS151" i="2"/>
  <c r="AS150" i="2"/>
  <c r="AK157" i="2"/>
  <c r="AK160" i="2"/>
  <c r="AK152" i="2"/>
  <c r="AK155" i="2"/>
  <c r="AK161" i="2"/>
  <c r="AK150" i="2"/>
  <c r="AK159" i="2"/>
  <c r="AK151" i="2"/>
  <c r="AK154" i="2"/>
  <c r="AK158" i="2"/>
  <c r="AK153" i="2"/>
  <c r="AK156" i="2"/>
  <c r="AS153" i="2"/>
  <c r="AS160" i="2"/>
  <c r="AJ99" i="10"/>
  <c r="AK67" i="10"/>
  <c r="AK68" i="10" s="1"/>
  <c r="AJ69" i="10"/>
  <c r="AJ62" i="10"/>
  <c r="AJ61" i="10"/>
  <c r="AL17" i="10"/>
  <c r="AL8" i="18"/>
  <c r="AL6" i="18" s="1"/>
  <c r="AK14" i="18"/>
  <c r="AJ19" i="10"/>
  <c r="AG18" i="10"/>
  <c r="AF19" i="10"/>
  <c r="AK19" i="10"/>
  <c r="AH19" i="10"/>
  <c r="AI19" i="10"/>
  <c r="AL18" i="10"/>
  <c r="AL41" i="10"/>
  <c r="AL22" i="10"/>
  <c r="AL19" i="10" s="1"/>
  <c r="AJ18" i="10"/>
  <c r="AK18" i="10"/>
  <c r="AI18" i="10"/>
  <c r="AF18" i="10"/>
  <c r="D51" i="10"/>
  <c r="D52" i="10" s="1"/>
  <c r="AH18" i="10"/>
  <c r="AG22" i="10"/>
  <c r="AG19" i="10" s="1"/>
  <c r="O51" i="10"/>
  <c r="O52" i="10" s="1"/>
  <c r="C51" i="10"/>
  <c r="C52" i="10" s="1"/>
  <c r="AL51" i="10"/>
  <c r="AD51" i="10"/>
  <c r="AD52" i="10" s="1"/>
  <c r="W51" i="10"/>
  <c r="W52" i="10" s="1"/>
  <c r="F51" i="10"/>
  <c r="F52" i="10" s="1"/>
  <c r="U51" i="10"/>
  <c r="U52" i="10" s="1"/>
  <c r="G51" i="10"/>
  <c r="G52" i="10" s="1"/>
  <c r="AG51" i="10"/>
  <c r="AG52" i="10" s="1"/>
  <c r="Z51" i="10"/>
  <c r="Z52" i="10" s="1"/>
  <c r="S51" i="10"/>
  <c r="S52" i="10" s="1"/>
  <c r="AI51" i="10"/>
  <c r="M51" i="10"/>
  <c r="M52" i="10" s="1"/>
  <c r="Y51" i="10"/>
  <c r="Y52" i="10" s="1"/>
  <c r="AH51" i="10"/>
  <c r="AC51" i="10"/>
  <c r="E51" i="10"/>
  <c r="E52" i="10" s="1"/>
  <c r="AE51" i="10"/>
  <c r="H51" i="10"/>
  <c r="H52" i="10" s="1"/>
  <c r="T51" i="10"/>
  <c r="T52" i="10" s="1"/>
  <c r="N51" i="10"/>
  <c r="N52" i="10" s="1"/>
  <c r="X51" i="10"/>
  <c r="X52" i="10" s="1"/>
  <c r="J51" i="10"/>
  <c r="J52" i="10" s="1"/>
  <c r="V51" i="10"/>
  <c r="V52" i="10" s="1"/>
  <c r="Q51" i="10"/>
  <c r="Q52" i="10" s="1"/>
  <c r="I51" i="10"/>
  <c r="I52" i="10" s="1"/>
  <c r="P51" i="10"/>
  <c r="P52" i="10" s="1"/>
  <c r="AB51" i="10"/>
  <c r="AB52" i="10" s="1"/>
  <c r="AA51" i="10"/>
  <c r="AA52" i="10" s="1"/>
  <c r="AF51" i="10"/>
  <c r="R51" i="10"/>
  <c r="R52" i="10" s="1"/>
  <c r="K51" i="10"/>
  <c r="K52" i="10" s="1"/>
  <c r="AK51" i="10"/>
  <c r="AK52" i="10" s="1"/>
  <c r="L51" i="10"/>
  <c r="L52" i="10" s="1"/>
  <c r="AJ51" i="10"/>
  <c r="AJ52" i="10" s="1"/>
  <c r="Y34" i="10"/>
  <c r="Y35" i="10" s="1"/>
  <c r="I34" i="10"/>
  <c r="I35" i="10" s="1"/>
  <c r="H34" i="10"/>
  <c r="H35" i="10" s="1"/>
  <c r="K34" i="10"/>
  <c r="K35" i="10" s="1"/>
  <c r="F34" i="10"/>
  <c r="F35" i="10" s="1"/>
  <c r="AF34" i="10"/>
  <c r="R34" i="10"/>
  <c r="R35" i="10" s="1"/>
  <c r="AC34" i="10"/>
  <c r="N34" i="10"/>
  <c r="N35" i="10" s="1"/>
  <c r="G34" i="10"/>
  <c r="G35" i="10" s="1"/>
  <c r="AK34" i="10"/>
  <c r="O34" i="10"/>
  <c r="O35" i="10" s="1"/>
  <c r="J34" i="10"/>
  <c r="J35" i="10" s="1"/>
  <c r="V34" i="10"/>
  <c r="V35" i="10" s="1"/>
  <c r="AJ34" i="10"/>
  <c r="Q34" i="10"/>
  <c r="Q35" i="10" s="1"/>
  <c r="U34" i="10"/>
  <c r="U35" i="10" s="1"/>
  <c r="M34" i="10"/>
  <c r="M35" i="10" s="1"/>
  <c r="W34" i="10"/>
  <c r="W35" i="10" s="1"/>
  <c r="AD34" i="10"/>
  <c r="AB34" i="10"/>
  <c r="AA34" i="10"/>
  <c r="P34" i="10"/>
  <c r="P35" i="10" s="1"/>
  <c r="AH34" i="10"/>
  <c r="AG34" i="10"/>
  <c r="Z34" i="10"/>
  <c r="Z35" i="10" s="1"/>
  <c r="AE34" i="10"/>
  <c r="AL34" i="10"/>
  <c r="X34" i="10"/>
  <c r="X35" i="10" s="1"/>
  <c r="S34" i="10"/>
  <c r="S35" i="10" s="1"/>
  <c r="L34" i="10"/>
  <c r="L35" i="10" s="1"/>
  <c r="AI34" i="10"/>
  <c r="T34" i="10"/>
  <c r="T35" i="10" s="1"/>
  <c r="AL59" i="10"/>
  <c r="AL60" i="10" s="1"/>
  <c r="AK60" i="10"/>
  <c r="AL28" i="2"/>
  <c r="CL214" i="2" s="1"/>
  <c r="AL27" i="2"/>
  <c r="CL213" i="2" s="1"/>
  <c r="AL26" i="2"/>
  <c r="CL212" i="2" s="1"/>
  <c r="AL25" i="2"/>
  <c r="CL211" i="2" s="1"/>
  <c r="AL24" i="2"/>
  <c r="CL210" i="2" s="1"/>
  <c r="AL23" i="2"/>
  <c r="CL209" i="2" s="1"/>
  <c r="AL21" i="2"/>
  <c r="CL207" i="2" s="1"/>
  <c r="AL20" i="2"/>
  <c r="CL206" i="2" s="1"/>
  <c r="AL19" i="2"/>
  <c r="CL205" i="2" s="1"/>
  <c r="AL18" i="2"/>
  <c r="AL17" i="2"/>
  <c r="CK215" i="2" s="1"/>
  <c r="AL16" i="2"/>
  <c r="AL15" i="2"/>
  <c r="AL14" i="2"/>
  <c r="AL12" i="2"/>
  <c r="G8" i="17" s="1"/>
  <c r="K8" i="17" s="1"/>
  <c r="S35" i="2"/>
  <c r="Y35" i="2" s="1"/>
  <c r="S34" i="2"/>
  <c r="Y34" i="2" s="1"/>
  <c r="S33" i="2"/>
  <c r="Y33" i="2" s="1"/>
  <c r="S32" i="2"/>
  <c r="Y32" i="2" s="1"/>
  <c r="S31" i="2"/>
  <c r="Y31" i="2" s="1"/>
  <c r="S30" i="2"/>
  <c r="Y30" i="2" s="1"/>
  <c r="S29" i="2"/>
  <c r="Y29" i="2" s="1"/>
  <c r="S28" i="2"/>
  <c r="Y28" i="2" s="1"/>
  <c r="S15" i="2"/>
  <c r="Y15" i="2" s="1"/>
  <c r="S9" i="2"/>
  <c r="Y9" i="2" s="1"/>
  <c r="AL201" i="2" l="1"/>
  <c r="CL204" i="2"/>
  <c r="AK64" i="10"/>
  <c r="AK61" i="10" s="1"/>
  <c r="AL200" i="2"/>
  <c r="AL199" i="2"/>
  <c r="AM199" i="2" s="1"/>
  <c r="AH81" i="10"/>
  <c r="AF81" i="10"/>
  <c r="AK81" i="10"/>
  <c r="AL25" i="18"/>
  <c r="AL24" i="18" s="1"/>
  <c r="AL87" i="10" s="1"/>
  <c r="AL88" i="10" s="1"/>
  <c r="AL22" i="18"/>
  <c r="AL21" i="18" s="1"/>
  <c r="AL84" i="10" s="1"/>
  <c r="AL42" i="10"/>
  <c r="AF97" i="10"/>
  <c r="AF98" i="10" s="1"/>
  <c r="AF92" i="10" s="1"/>
  <c r="AI97" i="10"/>
  <c r="AI98" i="10" s="1"/>
  <c r="AI92" i="10" s="1"/>
  <c r="I97" i="10"/>
  <c r="I98" i="10" s="1"/>
  <c r="I92" i="10" s="1"/>
  <c r="G14" i="17"/>
  <c r="K14" i="17" s="1"/>
  <c r="AK99" i="10"/>
  <c r="O97" i="10"/>
  <c r="O98" i="10" s="1"/>
  <c r="AD97" i="10"/>
  <c r="AD98" i="10" s="1"/>
  <c r="L97" i="10"/>
  <c r="L98" i="10" s="1"/>
  <c r="L92" i="10" s="1"/>
  <c r="Y97" i="10"/>
  <c r="Y98" i="10" s="1"/>
  <c r="Y92" i="10" s="1"/>
  <c r="F97" i="10"/>
  <c r="F98" i="10" s="1"/>
  <c r="F92" i="10" s="1"/>
  <c r="R97" i="10"/>
  <c r="R98" i="10" s="1"/>
  <c r="E97" i="10"/>
  <c r="E98" i="10" s="1"/>
  <c r="Z97" i="10"/>
  <c r="Z98" i="10" s="1"/>
  <c r="C97" i="10"/>
  <c r="C98" i="10" s="1"/>
  <c r="C92" i="10" s="1"/>
  <c r="AA97" i="10"/>
  <c r="AA98" i="10" s="1"/>
  <c r="AE97" i="10"/>
  <c r="AE98" i="10" s="1"/>
  <c r="AE92" i="10" s="1"/>
  <c r="AB97" i="10"/>
  <c r="AB98" i="10" s="1"/>
  <c r="AB92" i="10" s="1"/>
  <c r="AC97" i="10"/>
  <c r="AC98" i="10" s="1"/>
  <c r="AC92" i="10" s="1"/>
  <c r="AK97" i="10"/>
  <c r="AK98" i="10" s="1"/>
  <c r="AK92" i="10" s="1"/>
  <c r="AH97" i="10"/>
  <c r="AH98" i="10" s="1"/>
  <c r="U97" i="10"/>
  <c r="U98" i="10" s="1"/>
  <c r="D97" i="10"/>
  <c r="D98" i="10" s="1"/>
  <c r="X97" i="10"/>
  <c r="X98" i="10" s="1"/>
  <c r="M97" i="10"/>
  <c r="M98" i="10" s="1"/>
  <c r="M92" i="10" s="1"/>
  <c r="V97" i="10"/>
  <c r="V98" i="10" s="1"/>
  <c r="V92" i="10" s="1"/>
  <c r="K97" i="10"/>
  <c r="K98" i="10" s="1"/>
  <c r="S97" i="10"/>
  <c r="S98" i="10" s="1"/>
  <c r="J97" i="10"/>
  <c r="J98" i="10" s="1"/>
  <c r="J92" i="10" s="1"/>
  <c r="AJ97" i="10"/>
  <c r="AJ98" i="10" s="1"/>
  <c r="AJ92" i="10" s="1"/>
  <c r="G97" i="10"/>
  <c r="G98" i="10" s="1"/>
  <c r="W97" i="10"/>
  <c r="W98" i="10" s="1"/>
  <c r="H97" i="10"/>
  <c r="H98" i="10" s="1"/>
  <c r="AG97" i="10"/>
  <c r="AG98" i="10" s="1"/>
  <c r="Q97" i="10"/>
  <c r="Q98" i="10" s="1"/>
  <c r="N97" i="10"/>
  <c r="N98" i="10" s="1"/>
  <c r="N92" i="10" s="1"/>
  <c r="P97" i="10"/>
  <c r="P98" i="10" s="1"/>
  <c r="T97" i="10"/>
  <c r="T98" i="10" s="1"/>
  <c r="T92" i="10" s="1"/>
  <c r="AK69" i="10"/>
  <c r="AL13" i="18"/>
  <c r="AL12" i="18" s="1"/>
  <c r="AL10" i="18"/>
  <c r="AC54" i="10"/>
  <c r="AC55" i="10" s="1"/>
  <c r="AH82" i="10"/>
  <c r="AK82" i="10"/>
  <c r="N81" i="10"/>
  <c r="AG81" i="10"/>
  <c r="AI81" i="10"/>
  <c r="AJ81" i="10"/>
  <c r="L74" i="10"/>
  <c r="L71" i="10" s="1"/>
  <c r="AC31" i="10"/>
  <c r="AC32" i="10" s="1"/>
  <c r="AH54" i="10"/>
  <c r="AH55" i="10" s="1"/>
  <c r="AK74" i="10"/>
  <c r="AK75" i="10" s="1"/>
  <c r="AK72" i="10" s="1"/>
  <c r="AK54" i="10"/>
  <c r="AK55" i="10" s="1"/>
  <c r="AK49" i="10" s="1"/>
  <c r="AG54" i="10"/>
  <c r="AG55" i="10" s="1"/>
  <c r="AG49" i="10" s="1"/>
  <c r="AF82" i="10"/>
  <c r="AE54" i="10"/>
  <c r="AE55" i="10" s="1"/>
  <c r="AC74" i="10"/>
  <c r="AC75" i="10" s="1"/>
  <c r="AC72" i="10" s="1"/>
  <c r="AJ31" i="10"/>
  <c r="AJ32" i="10" s="1"/>
  <c r="W74" i="10"/>
  <c r="W71" i="10" s="1"/>
  <c r="G74" i="10"/>
  <c r="G75" i="10" s="1"/>
  <c r="G72" i="10" s="1"/>
  <c r="AK31" i="10"/>
  <c r="AK32" i="10" s="1"/>
  <c r="T74" i="10"/>
  <c r="T71" i="10" s="1"/>
  <c r="AE31" i="10"/>
  <c r="AE32" i="10" s="1"/>
  <c r="AH31" i="10"/>
  <c r="AH32" i="10" s="1"/>
  <c r="AF31" i="10"/>
  <c r="AF32" i="10" s="1"/>
  <c r="Y74" i="10"/>
  <c r="Y71" i="10" s="1"/>
  <c r="AD31" i="10"/>
  <c r="AD32" i="10" s="1"/>
  <c r="O74" i="10"/>
  <c r="O71" i="10" s="1"/>
  <c r="F74" i="10"/>
  <c r="F75" i="10" s="1"/>
  <c r="F72" i="10" s="1"/>
  <c r="I74" i="10"/>
  <c r="I75" i="10" s="1"/>
  <c r="I72" i="10" s="1"/>
  <c r="R74" i="10"/>
  <c r="R75" i="10" s="1"/>
  <c r="R72" i="10" s="1"/>
  <c r="AE74" i="10"/>
  <c r="AE75" i="10" s="1"/>
  <c r="AE72" i="10" s="1"/>
  <c r="AB54" i="10"/>
  <c r="AB55" i="10" s="1"/>
  <c r="AB49" i="10" s="1"/>
  <c r="AF74" i="10"/>
  <c r="AF71" i="10" s="1"/>
  <c r="AL74" i="10"/>
  <c r="AL75" i="10" s="1"/>
  <c r="AL72" i="10" s="1"/>
  <c r="AB74" i="10"/>
  <c r="AB71" i="10" s="1"/>
  <c r="D74" i="10"/>
  <c r="D75" i="10" s="1"/>
  <c r="D72" i="10" s="1"/>
  <c r="Q74" i="10"/>
  <c r="Q71" i="10" s="1"/>
  <c r="AA74" i="10"/>
  <c r="AA75" i="10" s="1"/>
  <c r="AA72" i="10" s="1"/>
  <c r="J74" i="10"/>
  <c r="J71" i="10" s="1"/>
  <c r="AI31" i="10"/>
  <c r="AI32" i="10" s="1"/>
  <c r="AD74" i="10"/>
  <c r="AD71" i="10" s="1"/>
  <c r="P74" i="10"/>
  <c r="P75" i="10" s="1"/>
  <c r="P72" i="10" s="1"/>
  <c r="AJ54" i="10"/>
  <c r="AJ55" i="10" s="1"/>
  <c r="AJ49" i="10" s="1"/>
  <c r="N74" i="10"/>
  <c r="N75" i="10" s="1"/>
  <c r="N72" i="10" s="1"/>
  <c r="M74" i="10"/>
  <c r="M75" i="10" s="1"/>
  <c r="M72" i="10" s="1"/>
  <c r="AI74" i="10"/>
  <c r="AI71" i="10" s="1"/>
  <c r="AJ74" i="10"/>
  <c r="AJ71" i="10" s="1"/>
  <c r="V74" i="10"/>
  <c r="V71" i="10" s="1"/>
  <c r="H74" i="10"/>
  <c r="H75" i="10" s="1"/>
  <c r="H72" i="10" s="1"/>
  <c r="AF54" i="10"/>
  <c r="AF55" i="10" s="1"/>
  <c r="AB31" i="10"/>
  <c r="AB32" i="10" s="1"/>
  <c r="AI54" i="10"/>
  <c r="AI55" i="10" s="1"/>
  <c r="AH74" i="10"/>
  <c r="AH71" i="10" s="1"/>
  <c r="E74" i="10"/>
  <c r="E75" i="10" s="1"/>
  <c r="E72" i="10" s="1"/>
  <c r="C74" i="10"/>
  <c r="C71" i="10" s="1"/>
  <c r="U74" i="10"/>
  <c r="U75" i="10" s="1"/>
  <c r="U72" i="10" s="1"/>
  <c r="AL31" i="10"/>
  <c r="AL32" i="10" s="1"/>
  <c r="AL54" i="10"/>
  <c r="AL55" i="10" s="1"/>
  <c r="S74" i="10"/>
  <c r="S71" i="10" s="1"/>
  <c r="Z74" i="10"/>
  <c r="Z71" i="10" s="1"/>
  <c r="K74" i="10"/>
  <c r="K75" i="10" s="1"/>
  <c r="K72" i="10" s="1"/>
  <c r="AG74" i="10"/>
  <c r="AG71" i="10" s="1"/>
  <c r="X74" i="10"/>
  <c r="X71" i="10" s="1"/>
  <c r="AD54" i="10"/>
  <c r="AD55" i="10" s="1"/>
  <c r="AD49" i="10" s="1"/>
  <c r="AG31" i="10"/>
  <c r="AG32" i="10" s="1"/>
  <c r="CJ213" i="2"/>
  <c r="G11" i="17"/>
  <c r="K11" i="17" s="1"/>
  <c r="CK205" i="2"/>
  <c r="G15" i="17"/>
  <c r="K15" i="17" s="1"/>
  <c r="CK210" i="2"/>
  <c r="G20" i="17"/>
  <c r="K20" i="17" s="1"/>
  <c r="CK214" i="2"/>
  <c r="G24" i="17"/>
  <c r="K24" i="17" s="1"/>
  <c r="CJ214" i="2"/>
  <c r="G12" i="17"/>
  <c r="K12" i="17" s="1"/>
  <c r="CK206" i="2"/>
  <c r="G16" i="17"/>
  <c r="K16" i="17" s="1"/>
  <c r="CK211" i="2"/>
  <c r="G21" i="17"/>
  <c r="K21" i="17" s="1"/>
  <c r="CJ212" i="2"/>
  <c r="G10" i="17"/>
  <c r="K10" i="17" s="1"/>
  <c r="CK209" i="2"/>
  <c r="G19" i="17"/>
  <c r="K19" i="17" s="1"/>
  <c r="CK213" i="2"/>
  <c r="G23" i="17"/>
  <c r="K23" i="17" s="1"/>
  <c r="CJ215" i="2"/>
  <c r="G13" i="17"/>
  <c r="K13" i="17" s="1"/>
  <c r="CK207" i="2"/>
  <c r="G17" i="17"/>
  <c r="K17" i="17" s="1"/>
  <c r="CK212" i="2"/>
  <c r="G22" i="17"/>
  <c r="K22" i="17" s="1"/>
  <c r="CJ210" i="2"/>
  <c r="CK204" i="2"/>
  <c r="AF41" i="10"/>
  <c r="AK41" i="10"/>
  <c r="AJ41" i="10"/>
  <c r="AH41" i="10"/>
  <c r="AI41" i="10"/>
  <c r="AG41" i="10"/>
  <c r="E44" i="10"/>
  <c r="E26" i="18" s="1"/>
  <c r="C44" i="10"/>
  <c r="C26" i="18" s="1"/>
  <c r="D44" i="10"/>
  <c r="D26" i="18" s="1"/>
  <c r="H44" i="10"/>
  <c r="AL52" i="10"/>
  <c r="F44" i="10"/>
  <c r="AH52" i="10"/>
  <c r="AF44" i="10"/>
  <c r="AI52" i="10"/>
  <c r="AB44" i="10"/>
  <c r="Y44" i="10"/>
  <c r="I44" i="10"/>
  <c r="AE52" i="10"/>
  <c r="AC52" i="10"/>
  <c r="AK44" i="10"/>
  <c r="AF52" i="10"/>
  <c r="AD44" i="10"/>
  <c r="W44" i="10"/>
  <c r="P44" i="10"/>
  <c r="K44" i="10"/>
  <c r="AA44" i="10"/>
  <c r="Q44" i="10"/>
  <c r="AI44" i="10"/>
  <c r="R44" i="10"/>
  <c r="T44" i="10"/>
  <c r="AL35" i="10"/>
  <c r="U44" i="10"/>
  <c r="Z44" i="10"/>
  <c r="S44" i="10"/>
  <c r="AJ44" i="10"/>
  <c r="AJ26" i="18" s="1"/>
  <c r="J44" i="10"/>
  <c r="L44" i="10"/>
  <c r="AC44" i="10"/>
  <c r="X44" i="10"/>
  <c r="AH35" i="10"/>
  <c r="AA35" i="10"/>
  <c r="AD35" i="10"/>
  <c r="AJ35" i="10"/>
  <c r="AK35" i="10"/>
  <c r="AC35" i="10"/>
  <c r="G44" i="10"/>
  <c r="AE35" i="10"/>
  <c r="AL44" i="10"/>
  <c r="AE44" i="10"/>
  <c r="AH44" i="10"/>
  <c r="AH26" i="18" s="1"/>
  <c r="N44" i="10"/>
  <c r="AG44" i="10"/>
  <c r="AG26" i="18" s="1"/>
  <c r="V44" i="10"/>
  <c r="O44" i="10"/>
  <c r="M44" i="10"/>
  <c r="AI35" i="10"/>
  <c r="AG35" i="10"/>
  <c r="AB35" i="10"/>
  <c r="AF35" i="10"/>
  <c r="C85" i="10"/>
  <c r="S27" i="2"/>
  <c r="Y27" i="2" s="1"/>
  <c r="S26" i="2"/>
  <c r="Y26" i="2" s="1"/>
  <c r="S25" i="2"/>
  <c r="Y25" i="2" s="1"/>
  <c r="S24" i="2"/>
  <c r="Y24" i="2" s="1"/>
  <c r="S23" i="2"/>
  <c r="Y23" i="2" s="1"/>
  <c r="S22" i="2"/>
  <c r="Y22" i="2" s="1"/>
  <c r="S21" i="2"/>
  <c r="Y21" i="2" s="1"/>
  <c r="S20" i="2"/>
  <c r="Y20" i="2" s="1"/>
  <c r="S19" i="2"/>
  <c r="Y19" i="2" s="1"/>
  <c r="S18" i="2"/>
  <c r="Y18" i="2" s="1"/>
  <c r="S17" i="2"/>
  <c r="Y17" i="2" s="1"/>
  <c r="S16" i="2"/>
  <c r="Y16" i="2" s="1"/>
  <c r="S14" i="2"/>
  <c r="Y14" i="2" s="1"/>
  <c r="S13" i="2"/>
  <c r="Y13" i="2" s="1"/>
  <c r="S12" i="2"/>
  <c r="Y12" i="2" s="1"/>
  <c r="S11" i="2"/>
  <c r="Y11" i="2" s="1"/>
  <c r="S10" i="2"/>
  <c r="Y10" i="2" s="1"/>
  <c r="AK65" i="10" l="1"/>
  <c r="AK62" i="10" s="1"/>
  <c r="O28" i="17"/>
  <c r="Q29" i="17" s="1"/>
  <c r="CL217" i="2"/>
  <c r="CL216" i="2"/>
  <c r="CM218" i="2" s="1"/>
  <c r="AM202" i="2"/>
  <c r="AN202" i="11" s="1"/>
  <c r="AN202" i="2"/>
  <c r="AL9" i="18"/>
  <c r="AL94" i="10" s="1"/>
  <c r="AL95" i="10" s="1"/>
  <c r="AL29" i="18"/>
  <c r="AL26" i="18"/>
  <c r="AG89" i="10"/>
  <c r="D89" i="10"/>
  <c r="AJ89" i="10"/>
  <c r="C89" i="10"/>
  <c r="AH89" i="10"/>
  <c r="E89" i="10"/>
  <c r="AL23" i="18"/>
  <c r="D4" i="18" a="1"/>
  <c r="D4" i="18" s="1"/>
  <c r="S11" i="18" s="1"/>
  <c r="AL85" i="10"/>
  <c r="AL82" i="10" s="1"/>
  <c r="AL81" i="10"/>
  <c r="O45" i="10"/>
  <c r="O26" i="18"/>
  <c r="M45" i="10"/>
  <c r="M26" i="18"/>
  <c r="N45" i="10"/>
  <c r="N26" i="18"/>
  <c r="X45" i="10"/>
  <c r="X26" i="18"/>
  <c r="Q45" i="10"/>
  <c r="Q26" i="18"/>
  <c r="W45" i="10"/>
  <c r="W26" i="18"/>
  <c r="AB45" i="10"/>
  <c r="AB26" i="18"/>
  <c r="F45" i="10"/>
  <c r="F26" i="18"/>
  <c r="AH42" i="10"/>
  <c r="AH23" i="18"/>
  <c r="T45" i="10"/>
  <c r="T26" i="18"/>
  <c r="AD45" i="10"/>
  <c r="AD26" i="18"/>
  <c r="AJ42" i="10"/>
  <c r="AJ23" i="18"/>
  <c r="AC45" i="10"/>
  <c r="AC26" i="18"/>
  <c r="S45" i="10"/>
  <c r="S26" i="18"/>
  <c r="AA45" i="10"/>
  <c r="AA26" i="18"/>
  <c r="V45" i="10"/>
  <c r="V26" i="18"/>
  <c r="AE45" i="10"/>
  <c r="AE26" i="18"/>
  <c r="L45" i="10"/>
  <c r="L26" i="18"/>
  <c r="Z45" i="10"/>
  <c r="Z26" i="18"/>
  <c r="R45" i="10"/>
  <c r="R26" i="18"/>
  <c r="K45" i="10"/>
  <c r="K26" i="18"/>
  <c r="I45" i="10"/>
  <c r="I26" i="18"/>
  <c r="AF45" i="10"/>
  <c r="AF26" i="18"/>
  <c r="H45" i="10"/>
  <c r="H26" i="18"/>
  <c r="AG42" i="10"/>
  <c r="AG23" i="18"/>
  <c r="AK42" i="10"/>
  <c r="AK23" i="18"/>
  <c r="G45" i="10"/>
  <c r="G26" i="18"/>
  <c r="J45" i="10"/>
  <c r="J26" i="18"/>
  <c r="U45" i="10"/>
  <c r="U26" i="18"/>
  <c r="AI45" i="10"/>
  <c r="AI26" i="18"/>
  <c r="P45" i="10"/>
  <c r="P26" i="18"/>
  <c r="AK45" i="10"/>
  <c r="AK26" i="18"/>
  <c r="Y45" i="10"/>
  <c r="Y26" i="18"/>
  <c r="AI42" i="10"/>
  <c r="AI23" i="18"/>
  <c r="AF42" i="10"/>
  <c r="AF23" i="18"/>
  <c r="AM201" i="2"/>
  <c r="AN201" i="11" s="1"/>
  <c r="AN200" i="2"/>
  <c r="AN201" i="2"/>
  <c r="O26" i="17"/>
  <c r="Q26" i="17" s="1"/>
  <c r="O27" i="17"/>
  <c r="Q28" i="17" s="1"/>
  <c r="AM200" i="2"/>
  <c r="AN200" i="11" s="1"/>
  <c r="AD91" i="10"/>
  <c r="O91" i="10"/>
  <c r="G91" i="10"/>
  <c r="K91" i="10"/>
  <c r="D91" i="10"/>
  <c r="X91" i="10"/>
  <c r="W91" i="10"/>
  <c r="AA91" i="10"/>
  <c r="R91" i="10"/>
  <c r="S91" i="10"/>
  <c r="AG91" i="10"/>
  <c r="Q91" i="10"/>
  <c r="Z91" i="10"/>
  <c r="U91" i="10"/>
  <c r="E91" i="10"/>
  <c r="AH91" i="10"/>
  <c r="H91" i="10"/>
  <c r="P91" i="10"/>
  <c r="AL97" i="10"/>
  <c r="AL98" i="10" s="1"/>
  <c r="AL67" i="10"/>
  <c r="AL68" i="10" s="1"/>
  <c r="AL14" i="18"/>
  <c r="AC49" i="10"/>
  <c r="AC48" i="10"/>
  <c r="AC29" i="10"/>
  <c r="L75" i="10"/>
  <c r="L72" i="10" s="1"/>
  <c r="AH92" i="10"/>
  <c r="AC28" i="10"/>
  <c r="AK28" i="10"/>
  <c r="AK71" i="10"/>
  <c r="W75" i="10"/>
  <c r="W72" i="10" s="1"/>
  <c r="AH49" i="10"/>
  <c r="AH48" i="10"/>
  <c r="AK48" i="10"/>
  <c r="P92" i="10"/>
  <c r="T75" i="10"/>
  <c r="T72" i="10" s="1"/>
  <c r="AG48" i="10"/>
  <c r="T91" i="10"/>
  <c r="AJ28" i="10"/>
  <c r="AJ29" i="10"/>
  <c r="AE48" i="10"/>
  <c r="AE49" i="10"/>
  <c r="AC71" i="10"/>
  <c r="AK29" i="10"/>
  <c r="J91" i="10"/>
  <c r="AE28" i="10"/>
  <c r="AF29" i="10"/>
  <c r="G71" i="10"/>
  <c r="AE29" i="10"/>
  <c r="AF28" i="10"/>
  <c r="AI29" i="10"/>
  <c r="M91" i="10"/>
  <c r="Y91" i="10"/>
  <c r="P71" i="10"/>
  <c r="K92" i="10"/>
  <c r="AG28" i="10"/>
  <c r="D71" i="10"/>
  <c r="I71" i="10"/>
  <c r="AB91" i="10"/>
  <c r="AD48" i="10"/>
  <c r="C75" i="10"/>
  <c r="C72" i="10" s="1"/>
  <c r="V91" i="10"/>
  <c r="Q92" i="10"/>
  <c r="Y75" i="10"/>
  <c r="Y72" i="10" s="1"/>
  <c r="W92" i="10"/>
  <c r="AB29" i="10"/>
  <c r="Z92" i="10"/>
  <c r="AJ75" i="10"/>
  <c r="AJ72" i="10" s="1"/>
  <c r="S92" i="10"/>
  <c r="AG29" i="10"/>
  <c r="Q75" i="10"/>
  <c r="Q72" i="10" s="1"/>
  <c r="N91" i="10"/>
  <c r="I91" i="10"/>
  <c r="AF91" i="10"/>
  <c r="R71" i="10"/>
  <c r="Z75" i="10"/>
  <c r="Z72" i="10" s="1"/>
  <c r="AG92" i="10"/>
  <c r="AE91" i="10"/>
  <c r="AH29" i="10"/>
  <c r="AB48" i="10"/>
  <c r="E92" i="10"/>
  <c r="AB75" i="10"/>
  <c r="AB72" i="10" s="1"/>
  <c r="E71" i="10"/>
  <c r="AL49" i="10"/>
  <c r="L91" i="10"/>
  <c r="S75" i="10"/>
  <c r="S72" i="10" s="1"/>
  <c r="J75" i="10"/>
  <c r="J72" i="10" s="1"/>
  <c r="O75" i="10"/>
  <c r="O72" i="10" s="1"/>
  <c r="AH28" i="10"/>
  <c r="M71" i="10"/>
  <c r="V75" i="10"/>
  <c r="V72" i="10" s="1"/>
  <c r="AL29" i="10"/>
  <c r="AA71" i="10"/>
  <c r="N71" i="10"/>
  <c r="D92" i="10"/>
  <c r="AE71" i="10"/>
  <c r="AI91" i="10"/>
  <c r="AL71" i="10"/>
  <c r="AG75" i="10"/>
  <c r="AG72" i="10" s="1"/>
  <c r="AD29" i="10"/>
  <c r="AL28" i="10"/>
  <c r="X92" i="10"/>
  <c r="AA92" i="10"/>
  <c r="R92" i="10"/>
  <c r="G92" i="10"/>
  <c r="AC91" i="10"/>
  <c r="AF75" i="10"/>
  <c r="AF72" i="10" s="1"/>
  <c r="AH75" i="10"/>
  <c r="AH72" i="10" s="1"/>
  <c r="AD75" i="10"/>
  <c r="AD72" i="10" s="1"/>
  <c r="AD28" i="10"/>
  <c r="F71" i="10"/>
  <c r="AD92" i="10"/>
  <c r="H92" i="10"/>
  <c r="AI75" i="10"/>
  <c r="AI72" i="10" s="1"/>
  <c r="O92" i="10"/>
  <c r="AF49" i="10"/>
  <c r="AJ48" i="10"/>
  <c r="AI48" i="10"/>
  <c r="AK91" i="10"/>
  <c r="U71" i="10"/>
  <c r="C91" i="10"/>
  <c r="AJ91" i="10"/>
  <c r="F91" i="10"/>
  <c r="AB28" i="10"/>
  <c r="AI28" i="10"/>
  <c r="AF48" i="10"/>
  <c r="AI49" i="10"/>
  <c r="K71" i="10"/>
  <c r="AL48" i="10"/>
  <c r="H71" i="10"/>
  <c r="U92" i="10"/>
  <c r="X75" i="10"/>
  <c r="X72" i="10" s="1"/>
  <c r="CK216" i="2"/>
  <c r="CK217" i="2"/>
  <c r="CJ216" i="2"/>
  <c r="CJ217" i="2"/>
  <c r="AF38" i="10"/>
  <c r="AI38" i="10"/>
  <c r="AK38" i="10"/>
  <c r="V81" i="10"/>
  <c r="G81" i="10"/>
  <c r="AE81" i="10"/>
  <c r="G82" i="10"/>
  <c r="S82" i="10"/>
  <c r="AE82" i="10"/>
  <c r="S81" i="10"/>
  <c r="Q81" i="10"/>
  <c r="AG45" i="10"/>
  <c r="AG38" i="10"/>
  <c r="AL45" i="10"/>
  <c r="AL39" i="10" s="1"/>
  <c r="AL38" i="10"/>
  <c r="AJ45" i="10"/>
  <c r="AJ38" i="10"/>
  <c r="AH45" i="10"/>
  <c r="AH38" i="10"/>
  <c r="K81" i="10"/>
  <c r="K82" i="10"/>
  <c r="R81" i="10"/>
  <c r="V82" i="10"/>
  <c r="X82" i="10"/>
  <c r="X81" i="10"/>
  <c r="Q82" i="10"/>
  <c r="T81" i="10"/>
  <c r="T82" i="10"/>
  <c r="R82" i="10"/>
  <c r="AC82" i="10"/>
  <c r="F82" i="10"/>
  <c r="L82" i="10"/>
  <c r="AA82" i="10"/>
  <c r="U82" i="10"/>
  <c r="AB82" i="10"/>
  <c r="W82" i="10"/>
  <c r="J82" i="10"/>
  <c r="J81" i="10"/>
  <c r="AA81" i="10"/>
  <c r="AC81" i="10"/>
  <c r="U81" i="10"/>
  <c r="F81" i="10"/>
  <c r="O82" i="10"/>
  <c r="O81" i="10"/>
  <c r="AB81" i="10"/>
  <c r="W81" i="10"/>
  <c r="P82" i="10"/>
  <c r="AD82" i="10"/>
  <c r="Y82" i="10"/>
  <c r="Z82" i="10"/>
  <c r="H82" i="10"/>
  <c r="L81" i="10"/>
  <c r="P81" i="10"/>
  <c r="AD81" i="10"/>
  <c r="I82" i="10"/>
  <c r="I81" i="10"/>
  <c r="Y81" i="10"/>
  <c r="Z81" i="10"/>
  <c r="H81" i="10"/>
  <c r="M82" i="10"/>
  <c r="M81" i="10"/>
  <c r="AL64" i="10" l="1"/>
  <c r="AL65" i="10" s="1"/>
  <c r="AL62" i="10" s="1"/>
  <c r="AG39" i="10"/>
  <c r="AL89" i="10"/>
  <c r="AG86" i="10"/>
  <c r="AG83" i="10" s="1"/>
  <c r="Z89" i="10"/>
  <c r="AA89" i="10"/>
  <c r="AB89" i="10"/>
  <c r="AI86" i="10"/>
  <c r="AK89" i="10"/>
  <c r="AI89" i="10"/>
  <c r="J89" i="10"/>
  <c r="AL86" i="10"/>
  <c r="P89" i="10"/>
  <c r="AF89" i="10"/>
  <c r="K89" i="10"/>
  <c r="AE89" i="10"/>
  <c r="AC89" i="10"/>
  <c r="AD89" i="10"/>
  <c r="AH86" i="10"/>
  <c r="AH83" i="10" s="1"/>
  <c r="Q89" i="10"/>
  <c r="N89" i="10"/>
  <c r="O89" i="10"/>
  <c r="AK86" i="10"/>
  <c r="H89" i="10"/>
  <c r="I89" i="10"/>
  <c r="R89" i="10"/>
  <c r="L89" i="10"/>
  <c r="V89" i="10"/>
  <c r="S89" i="10"/>
  <c r="AJ86" i="10"/>
  <c r="AJ83" i="10" s="1"/>
  <c r="T89" i="10"/>
  <c r="F89" i="10"/>
  <c r="W89" i="10"/>
  <c r="X89" i="10"/>
  <c r="M89" i="10"/>
  <c r="AF86" i="10"/>
  <c r="Y89" i="10"/>
  <c r="U89" i="10"/>
  <c r="G89" i="10"/>
  <c r="AF39" i="10"/>
  <c r="AH39" i="10"/>
  <c r="AI39" i="10"/>
  <c r="AJ39" i="10"/>
  <c r="AK39" i="10"/>
  <c r="Q27" i="17"/>
  <c r="AH11" i="18"/>
  <c r="Z11" i="18"/>
  <c r="F11" i="18"/>
  <c r="L11" i="18"/>
  <c r="N11" i="18"/>
  <c r="AK11" i="18"/>
  <c r="AG11" i="18"/>
  <c r="AC11" i="18"/>
  <c r="Y11" i="18"/>
  <c r="U11" i="18"/>
  <c r="M11" i="18"/>
  <c r="J11" i="18"/>
  <c r="D11" i="18"/>
  <c r="C11" i="18"/>
  <c r="AD11" i="18"/>
  <c r="V11" i="18"/>
  <c r="K11" i="18"/>
  <c r="AJ11" i="18"/>
  <c r="AF11" i="18"/>
  <c r="AB11" i="18"/>
  <c r="X11" i="18"/>
  <c r="Q11" i="18"/>
  <c r="P11" i="18"/>
  <c r="T11" i="18"/>
  <c r="E11" i="18"/>
  <c r="G11" i="18"/>
  <c r="AL11" i="18"/>
  <c r="AI11" i="18"/>
  <c r="AE11" i="18"/>
  <c r="AA11" i="18"/>
  <c r="W11" i="18"/>
  <c r="I11" i="18"/>
  <c r="H11" i="18"/>
  <c r="R11" i="18"/>
  <c r="O11" i="18"/>
  <c r="S96" i="10"/>
  <c r="S66" i="10"/>
  <c r="AL99" i="10"/>
  <c r="AL69" i="10"/>
  <c r="AL92" i="10"/>
  <c r="AL91" i="10"/>
  <c r="CK218" i="2"/>
  <c r="CL218" i="2"/>
  <c r="D45" i="10"/>
  <c r="E45" i="10"/>
  <c r="C45" i="10"/>
  <c r="AL61" i="10" l="1"/>
  <c r="AL83" i="10"/>
  <c r="AK83" i="10"/>
  <c r="AF83" i="10"/>
  <c r="AI83" i="10"/>
  <c r="S93" i="10"/>
  <c r="S63" i="10"/>
  <c r="I66" i="10"/>
  <c r="AI66" i="10"/>
  <c r="T66" i="10"/>
  <c r="AB96" i="10"/>
  <c r="V96" i="10"/>
  <c r="J96" i="10"/>
  <c r="AC66" i="10"/>
  <c r="L66" i="10"/>
  <c r="R66" i="10"/>
  <c r="AA96" i="10"/>
  <c r="G66" i="10"/>
  <c r="Q96" i="10"/>
  <c r="AJ96" i="10"/>
  <c r="C66" i="10"/>
  <c r="C63" i="10" s="1"/>
  <c r="U96" i="10"/>
  <c r="AK96" i="10"/>
  <c r="Z66" i="10"/>
  <c r="O96" i="10"/>
  <c r="W96" i="10"/>
  <c r="AL66" i="10"/>
  <c r="P96" i="10"/>
  <c r="AF66" i="10"/>
  <c r="AD96" i="10"/>
  <c r="M66" i="10"/>
  <c r="AG96" i="10"/>
  <c r="F66" i="10"/>
  <c r="F63" i="10" s="1"/>
  <c r="H66" i="10"/>
  <c r="AE96" i="10"/>
  <c r="E96" i="10"/>
  <c r="E93" i="10" s="1"/>
  <c r="X96" i="10"/>
  <c r="K96" i="10"/>
  <c r="D96" i="10"/>
  <c r="D93" i="10" s="1"/>
  <c r="Y66" i="10"/>
  <c r="N66" i="10"/>
  <c r="AH66" i="10"/>
  <c r="X66" i="10"/>
  <c r="R96" i="10"/>
  <c r="AH96" i="10"/>
  <c r="U66" i="10"/>
  <c r="AJ66" i="10"/>
  <c r="G96" i="10"/>
  <c r="Z96" i="10"/>
  <c r="AA66" i="10"/>
  <c r="Q66" i="10"/>
  <c r="C96" i="10"/>
  <c r="C93" i="10" s="1"/>
  <c r="AK66" i="10"/>
  <c r="T96" i="10"/>
  <c r="P66" i="10"/>
  <c r="AB66" i="10"/>
  <c r="V66" i="10"/>
  <c r="E66" i="10"/>
  <c r="E63" i="10" s="1"/>
  <c r="I96" i="10"/>
  <c r="AI96" i="10"/>
  <c r="J66" i="10"/>
  <c r="AC96" i="10"/>
  <c r="L96" i="10"/>
  <c r="AF96" i="10"/>
  <c r="O66" i="10"/>
  <c r="M96" i="10"/>
  <c r="AL96" i="10"/>
  <c r="W66" i="10"/>
  <c r="F96" i="10"/>
  <c r="F93" i="10" s="1"/>
  <c r="AG66" i="10"/>
  <c r="AD66" i="10"/>
  <c r="K66" i="10"/>
  <c r="H96" i="10"/>
  <c r="AE66" i="10"/>
  <c r="D66" i="10"/>
  <c r="D63" i="10" s="1"/>
  <c r="Y96" i="10"/>
  <c r="N96" i="10"/>
  <c r="C88" i="10"/>
  <c r="C82" i="10" s="1"/>
  <c r="C81" i="10"/>
  <c r="E34" i="10"/>
  <c r="E82" i="10"/>
  <c r="E81" i="10"/>
  <c r="D82" i="10"/>
  <c r="D81" i="10"/>
  <c r="D34" i="10"/>
  <c r="C34" i="10"/>
  <c r="M93" i="10" l="1"/>
  <c r="T93" i="10"/>
  <c r="AD93" i="10"/>
  <c r="N93" i="10"/>
  <c r="Y93" i="10"/>
  <c r="AL93" i="10"/>
  <c r="L93" i="10"/>
  <c r="I93" i="10"/>
  <c r="AE93" i="10"/>
  <c r="AK93" i="10"/>
  <c r="Q93" i="10"/>
  <c r="AB93" i="10"/>
  <c r="U93" i="10"/>
  <c r="H93" i="10"/>
  <c r="Z93" i="10"/>
  <c r="X93" i="10"/>
  <c r="O93" i="10"/>
  <c r="AA93" i="10"/>
  <c r="J93" i="10"/>
  <c r="AC93" i="10"/>
  <c r="K93" i="10"/>
  <c r="W93" i="10"/>
  <c r="AH93" i="10"/>
  <c r="AF93" i="10"/>
  <c r="AI93" i="10"/>
  <c r="G93" i="10"/>
  <c r="R93" i="10"/>
  <c r="AG93" i="10"/>
  <c r="P93" i="10"/>
  <c r="AJ93" i="10"/>
  <c r="V93" i="10"/>
  <c r="J63" i="10"/>
  <c r="AK63" i="10"/>
  <c r="AF63" i="10"/>
  <c r="W63" i="10"/>
  <c r="AD63" i="10"/>
  <c r="P63" i="10"/>
  <c r="Q63" i="10"/>
  <c r="AJ63" i="10"/>
  <c r="X63" i="10"/>
  <c r="M63" i="10"/>
  <c r="AL63" i="10"/>
  <c r="L63" i="10"/>
  <c r="O63" i="10"/>
  <c r="V63" i="10"/>
  <c r="N63" i="10"/>
  <c r="AI63" i="10"/>
  <c r="K63" i="10"/>
  <c r="AB63" i="10"/>
  <c r="Y63" i="10"/>
  <c r="Z63" i="10"/>
  <c r="R63" i="10"/>
  <c r="I63" i="10"/>
  <c r="AE63" i="10"/>
  <c r="AG63" i="10"/>
  <c r="AA63" i="10"/>
  <c r="U63" i="10"/>
  <c r="AH63" i="10"/>
  <c r="H63" i="10"/>
  <c r="G63" i="10"/>
  <c r="AC63" i="10"/>
  <c r="T63" i="10"/>
  <c r="C35" i="10"/>
  <c r="E35" i="10"/>
  <c r="D35" i="10"/>
  <c r="AA31" i="10" l="1"/>
  <c r="AE24" i="10"/>
  <c r="AE18" i="10" s="1"/>
  <c r="AB41" i="10"/>
  <c r="AB23" i="18" s="1"/>
  <c r="P24" i="10"/>
  <c r="P18" i="10" s="1"/>
  <c r="AD24" i="10"/>
  <c r="AD18" i="10" s="1"/>
  <c r="U24" i="10"/>
  <c r="U18" i="10" s="1"/>
  <c r="H24" i="10"/>
  <c r="H18" i="10" s="1"/>
  <c r="AC24" i="10"/>
  <c r="AC18" i="10" s="1"/>
  <c r="M24" i="10"/>
  <c r="M18" i="10" s="1"/>
  <c r="L24" i="10"/>
  <c r="L18" i="10" s="1"/>
  <c r="AE41" i="10"/>
  <c r="AE23" i="18" s="1"/>
  <c r="AD41" i="10"/>
  <c r="AD23" i="18" s="1"/>
  <c r="AC41" i="10"/>
  <c r="AC23" i="18" s="1"/>
  <c r="AD86" i="10" l="1"/>
  <c r="AD83" i="10" s="1"/>
  <c r="AB86" i="10"/>
  <c r="AB83" i="10" s="1"/>
  <c r="AE86" i="10"/>
  <c r="AE83" i="10" s="1"/>
  <c r="AC86" i="10"/>
  <c r="AC83" i="10" s="1"/>
  <c r="W54" i="10"/>
  <c r="W48" i="10" s="1"/>
  <c r="W31" i="10"/>
  <c r="W32" i="10" s="1"/>
  <c r="W29" i="10" s="1"/>
  <c r="Z54" i="10"/>
  <c r="Z48" i="10" s="1"/>
  <c r="AA54" i="10"/>
  <c r="AA32" i="10"/>
  <c r="AA29" i="10" s="1"/>
  <c r="AA28" i="10"/>
  <c r="C54" i="10"/>
  <c r="C55" i="10" s="1"/>
  <c r="C49" i="10" s="1"/>
  <c r="R54" i="10"/>
  <c r="R48" i="10" s="1"/>
  <c r="Y54" i="10"/>
  <c r="Y48" i="10" s="1"/>
  <c r="R31" i="10"/>
  <c r="R32" i="10" s="1"/>
  <c r="R29" i="10" s="1"/>
  <c r="X54" i="10"/>
  <c r="X55" i="10" s="1"/>
  <c r="X49" i="10" s="1"/>
  <c r="T54" i="10"/>
  <c r="T48" i="10" s="1"/>
  <c r="M31" i="10"/>
  <c r="M28" i="10" s="1"/>
  <c r="P31" i="10"/>
  <c r="P32" i="10" s="1"/>
  <c r="P29" i="10" s="1"/>
  <c r="J54" i="10"/>
  <c r="J48" i="10" s="1"/>
  <c r="J31" i="10"/>
  <c r="J32" i="10" s="1"/>
  <c r="J29" i="10" s="1"/>
  <c r="I54" i="10"/>
  <c r="I55" i="10" s="1"/>
  <c r="I49" i="10" s="1"/>
  <c r="H54" i="10"/>
  <c r="H48" i="10" s="1"/>
  <c r="K54" i="10"/>
  <c r="K55" i="10" s="1"/>
  <c r="K49" i="10" s="1"/>
  <c r="F54" i="10"/>
  <c r="F55" i="10" s="1"/>
  <c r="F49" i="10" s="1"/>
  <c r="I31" i="10"/>
  <c r="I32" i="10" s="1"/>
  <c r="I29" i="10" s="1"/>
  <c r="F31" i="10"/>
  <c r="F32" i="10" s="1"/>
  <c r="F29" i="10" s="1"/>
  <c r="Q54" i="10"/>
  <c r="Q48" i="10" s="1"/>
  <c r="S31" i="10"/>
  <c r="S32" i="10" s="1"/>
  <c r="S29" i="10" s="1"/>
  <c r="L54" i="10"/>
  <c r="L48" i="10" s="1"/>
  <c r="O54" i="10"/>
  <c r="O48" i="10" s="1"/>
  <c r="E54" i="10"/>
  <c r="E55" i="10" s="1"/>
  <c r="E49" i="10" s="1"/>
  <c r="S54" i="10"/>
  <c r="S55" i="10" s="1"/>
  <c r="S49" i="10" s="1"/>
  <c r="U54" i="10"/>
  <c r="U48" i="10" s="1"/>
  <c r="E31" i="10"/>
  <c r="E32" i="10" s="1"/>
  <c r="E29" i="10" s="1"/>
  <c r="P54" i="10"/>
  <c r="P55" i="10" s="1"/>
  <c r="P49" i="10" s="1"/>
  <c r="N31" i="10"/>
  <c r="N32" i="10" s="1"/>
  <c r="N29" i="10" s="1"/>
  <c r="G54" i="10"/>
  <c r="G48" i="10" s="1"/>
  <c r="V54" i="10"/>
  <c r="V48" i="10" s="1"/>
  <c r="D54" i="10"/>
  <c r="D48" i="10" s="1"/>
  <c r="Q31" i="10"/>
  <c r="Q32" i="10" s="1"/>
  <c r="Q29" i="10" s="1"/>
  <c r="N54" i="10"/>
  <c r="N55" i="10" s="1"/>
  <c r="N49" i="10" s="1"/>
  <c r="M54" i="10"/>
  <c r="M55" i="10" s="1"/>
  <c r="M49" i="10" s="1"/>
  <c r="T31" i="10"/>
  <c r="H31" i="10"/>
  <c r="V31" i="10"/>
  <c r="G31" i="10"/>
  <c r="K31" i="10"/>
  <c r="L31" i="10"/>
  <c r="X31" i="10"/>
  <c r="C31" i="10"/>
  <c r="Y31" i="10"/>
  <c r="Z31" i="10"/>
  <c r="D31" i="10"/>
  <c r="U31" i="10"/>
  <c r="O31" i="10"/>
  <c r="K24" i="10"/>
  <c r="K18" i="10" s="1"/>
  <c r="T24" i="10"/>
  <c r="T18" i="10" s="1"/>
  <c r="D24" i="10"/>
  <c r="D18" i="10" s="1"/>
  <c r="AB24" i="10"/>
  <c r="AB18" i="10" s="1"/>
  <c r="F24" i="10"/>
  <c r="F18" i="10" s="1"/>
  <c r="E24" i="10"/>
  <c r="E18" i="10" s="1"/>
  <c r="J24" i="10"/>
  <c r="J18" i="10" s="1"/>
  <c r="V24" i="10"/>
  <c r="V18" i="10" s="1"/>
  <c r="X24" i="10"/>
  <c r="X18" i="10" s="1"/>
  <c r="I24" i="10"/>
  <c r="I18" i="10" s="1"/>
  <c r="AA24" i="10"/>
  <c r="AA18" i="10" s="1"/>
  <c r="R24" i="10"/>
  <c r="R18" i="10" s="1"/>
  <c r="C24" i="10"/>
  <c r="C18" i="10" s="1"/>
  <c r="O24" i="10"/>
  <c r="O18" i="10" s="1"/>
  <c r="W24" i="10"/>
  <c r="W18" i="10" s="1"/>
  <c r="Y24" i="10"/>
  <c r="Y18" i="10" s="1"/>
  <c r="G24" i="10"/>
  <c r="G18" i="10" s="1"/>
  <c r="Q24" i="10"/>
  <c r="Q18" i="10" s="1"/>
  <c r="Z24" i="10"/>
  <c r="Z18" i="10" s="1"/>
  <c r="S24" i="10"/>
  <c r="S18" i="10" s="1"/>
  <c r="N24" i="10"/>
  <c r="N18" i="10" s="1"/>
  <c r="H25" i="10"/>
  <c r="H19" i="10" s="1"/>
  <c r="AC25" i="10"/>
  <c r="AC19" i="10" s="1"/>
  <c r="AE25" i="10"/>
  <c r="AE19" i="10" s="1"/>
  <c r="U25" i="10"/>
  <c r="U19" i="10" s="1"/>
  <c r="AD25" i="10"/>
  <c r="AD19" i="10" s="1"/>
  <c r="L25" i="10"/>
  <c r="L19" i="10" s="1"/>
  <c r="M25" i="10"/>
  <c r="M19" i="10" s="1"/>
  <c r="P25" i="10"/>
  <c r="P19" i="10" s="1"/>
  <c r="AD38" i="10"/>
  <c r="AD42" i="10"/>
  <c r="AD39" i="10" s="1"/>
  <c r="AE38" i="10"/>
  <c r="AE42" i="10"/>
  <c r="AE39" i="10" s="1"/>
  <c r="AC38" i="10"/>
  <c r="AC42" i="10"/>
  <c r="AC39" i="10" s="1"/>
  <c r="AB38" i="10"/>
  <c r="AB42" i="10"/>
  <c r="AB39" i="10" s="1"/>
  <c r="W55" i="10" l="1"/>
  <c r="W49" i="10" s="1"/>
  <c r="Z55" i="10"/>
  <c r="Z49" i="10" s="1"/>
  <c r="W28" i="10"/>
  <c r="C48" i="10"/>
  <c r="AA55" i="10"/>
  <c r="AA49" i="10" s="1"/>
  <c r="AA48" i="10"/>
  <c r="Z41" i="10"/>
  <c r="AA41" i="10"/>
  <c r="AA23" i="18" s="1"/>
  <c r="Y55" i="10"/>
  <c r="Y49" i="10" s="1"/>
  <c r="R55" i="10"/>
  <c r="R49" i="10" s="1"/>
  <c r="S28" i="10"/>
  <c r="T55" i="10"/>
  <c r="T49" i="10" s="1"/>
  <c r="M32" i="10"/>
  <c r="M29" i="10" s="1"/>
  <c r="J55" i="10"/>
  <c r="J49" i="10" s="1"/>
  <c r="R28" i="10"/>
  <c r="Y41" i="10"/>
  <c r="X48" i="10"/>
  <c r="X41" i="10"/>
  <c r="W41" i="10"/>
  <c r="U55" i="10"/>
  <c r="U49" i="10" s="1"/>
  <c r="P28" i="10"/>
  <c r="O55" i="10"/>
  <c r="O49" i="10" s="1"/>
  <c r="E28" i="10"/>
  <c r="H55" i="10"/>
  <c r="H49" i="10" s="1"/>
  <c r="F28" i="10"/>
  <c r="V55" i="10"/>
  <c r="V49" i="10" s="1"/>
  <c r="J41" i="10"/>
  <c r="Q28" i="10"/>
  <c r="J28" i="10"/>
  <c r="F48" i="10"/>
  <c r="O41" i="10"/>
  <c r="S48" i="10"/>
  <c r="N28" i="10"/>
  <c r="N48" i="10"/>
  <c r="L55" i="10"/>
  <c r="L49" i="10" s="1"/>
  <c r="I48" i="10"/>
  <c r="I28" i="10"/>
  <c r="M48" i="10"/>
  <c r="V25" i="10"/>
  <c r="V19" i="10" s="1"/>
  <c r="C41" i="10"/>
  <c r="E48" i="10"/>
  <c r="Q55" i="10"/>
  <c r="Q49" i="10" s="1"/>
  <c r="K48" i="10"/>
  <c r="P48" i="10"/>
  <c r="D55" i="10"/>
  <c r="D49" i="10" s="1"/>
  <c r="P41" i="10"/>
  <c r="P23" i="18" s="1"/>
  <c r="D41" i="10"/>
  <c r="E41" i="10"/>
  <c r="E23" i="18" s="1"/>
  <c r="G55" i="10"/>
  <c r="G49" i="10" s="1"/>
  <c r="G41" i="10"/>
  <c r="G23" i="18" s="1"/>
  <c r="K25" i="10"/>
  <c r="K19" i="10" s="1"/>
  <c r="U41" i="10"/>
  <c r="R41" i="10"/>
  <c r="L41" i="10"/>
  <c r="L23" i="18" s="1"/>
  <c r="F41" i="10"/>
  <c r="F23" i="18" s="1"/>
  <c r="K41" i="10"/>
  <c r="K23" i="18" s="1"/>
  <c r="Q41" i="10"/>
  <c r="Q23" i="18" s="1"/>
  <c r="T41" i="10"/>
  <c r="T23" i="18" s="1"/>
  <c r="I41" i="10"/>
  <c r="I23" i="18" s="1"/>
  <c r="N41" i="10"/>
  <c r="N23" i="18" s="1"/>
  <c r="V41" i="10"/>
  <c r="V23" i="18" s="1"/>
  <c r="M41" i="10"/>
  <c r="H41" i="10"/>
  <c r="S41" i="10"/>
  <c r="S23" i="18" s="1"/>
  <c r="AB25" i="10"/>
  <c r="AB19" i="10" s="1"/>
  <c r="D25" i="10"/>
  <c r="D19" i="10" s="1"/>
  <c r="T25" i="10"/>
  <c r="T19" i="10" s="1"/>
  <c r="Y28" i="10"/>
  <c r="Y32" i="10"/>
  <c r="Y29" i="10" s="1"/>
  <c r="K32" i="10"/>
  <c r="K29" i="10" s="1"/>
  <c r="K28" i="10"/>
  <c r="E25" i="10"/>
  <c r="E19" i="10" s="1"/>
  <c r="D32" i="10"/>
  <c r="D29" i="10" s="1"/>
  <c r="D28" i="10"/>
  <c r="C32" i="10"/>
  <c r="C29" i="10" s="1"/>
  <c r="C28" i="10"/>
  <c r="G32" i="10"/>
  <c r="G29" i="10" s="1"/>
  <c r="G28" i="10"/>
  <c r="V28" i="10"/>
  <c r="V32" i="10"/>
  <c r="V29" i="10" s="1"/>
  <c r="U28" i="10"/>
  <c r="U32" i="10"/>
  <c r="U29" i="10" s="1"/>
  <c r="H32" i="10"/>
  <c r="H29" i="10" s="1"/>
  <c r="H28" i="10"/>
  <c r="Z32" i="10"/>
  <c r="Z29" i="10" s="1"/>
  <c r="Z28" i="10"/>
  <c r="T32" i="10"/>
  <c r="T29" i="10" s="1"/>
  <c r="T28" i="10"/>
  <c r="O32" i="10"/>
  <c r="O29" i="10" s="1"/>
  <c r="O28" i="10"/>
  <c r="X32" i="10"/>
  <c r="X29" i="10" s="1"/>
  <c r="X28" i="10"/>
  <c r="L32" i="10"/>
  <c r="L29" i="10" s="1"/>
  <c r="L28" i="10"/>
  <c r="O25" i="10"/>
  <c r="O19" i="10" s="1"/>
  <c r="R25" i="10"/>
  <c r="R19" i="10" s="1"/>
  <c r="X25" i="10"/>
  <c r="X19" i="10" s="1"/>
  <c r="F25" i="10"/>
  <c r="F19" i="10" s="1"/>
  <c r="I25" i="10"/>
  <c r="I19" i="10" s="1"/>
  <c r="Z25" i="10"/>
  <c r="Z19" i="10" s="1"/>
  <c r="G25" i="10"/>
  <c r="G19" i="10" s="1"/>
  <c r="C25" i="10"/>
  <c r="C19" i="10" s="1"/>
  <c r="Y25" i="10"/>
  <c r="Y19" i="10" s="1"/>
  <c r="N25" i="10"/>
  <c r="N19" i="10" s="1"/>
  <c r="S25" i="10"/>
  <c r="S19" i="10" s="1"/>
  <c r="J25" i="10"/>
  <c r="J19" i="10" s="1"/>
  <c r="Q25" i="10"/>
  <c r="Q19" i="10" s="1"/>
  <c r="AA25" i="10"/>
  <c r="AA19" i="10" s="1"/>
  <c r="W25" i="10"/>
  <c r="W19" i="10" s="1"/>
  <c r="N86" i="10" l="1"/>
  <c r="N83" i="10" s="1"/>
  <c r="F86" i="10"/>
  <c r="F83" i="10" s="1"/>
  <c r="T86" i="10"/>
  <c r="T83" i="10" s="1"/>
  <c r="L86" i="10"/>
  <c r="L83" i="10" s="1"/>
  <c r="G86" i="10"/>
  <c r="G83" i="10" s="1"/>
  <c r="P86" i="10"/>
  <c r="P83" i="10" s="1"/>
  <c r="S86" i="10"/>
  <c r="S83" i="10" s="1"/>
  <c r="K86" i="10"/>
  <c r="K83" i="10" s="1"/>
  <c r="E86" i="10"/>
  <c r="E83" i="10" s="1"/>
  <c r="AA86" i="10"/>
  <c r="AA83" i="10" s="1"/>
  <c r="I86" i="10"/>
  <c r="I83" i="10" s="1"/>
  <c r="V86" i="10"/>
  <c r="V83" i="10" s="1"/>
  <c r="Q86" i="10"/>
  <c r="Q83" i="10" s="1"/>
  <c r="U42" i="10"/>
  <c r="U39" i="10" s="1"/>
  <c r="U23" i="18"/>
  <c r="C42" i="10"/>
  <c r="C39" i="10" s="1"/>
  <c r="C23" i="18"/>
  <c r="Y38" i="10"/>
  <c r="Y23" i="18"/>
  <c r="H42" i="10"/>
  <c r="H39" i="10" s="1"/>
  <c r="H23" i="18"/>
  <c r="D38" i="10"/>
  <c r="D23" i="18"/>
  <c r="O42" i="10"/>
  <c r="O39" i="10" s="1"/>
  <c r="O23" i="18"/>
  <c r="J38" i="10"/>
  <c r="J23" i="18"/>
  <c r="W38" i="10"/>
  <c r="W23" i="18"/>
  <c r="Z38" i="10"/>
  <c r="Z23" i="18"/>
  <c r="M42" i="10"/>
  <c r="M39" i="10" s="1"/>
  <c r="M23" i="18"/>
  <c r="X38" i="10"/>
  <c r="X23" i="18"/>
  <c r="R42" i="10"/>
  <c r="R39" i="10" s="1"/>
  <c r="R23" i="18"/>
  <c r="AA38" i="10"/>
  <c r="AA42" i="10"/>
  <c r="AA39" i="10" s="1"/>
  <c r="Z42" i="10"/>
  <c r="Z39" i="10" s="1"/>
  <c r="O38" i="10"/>
  <c r="X42" i="10"/>
  <c r="X39" i="10" s="1"/>
  <c r="Y42" i="10"/>
  <c r="Y39" i="10" s="1"/>
  <c r="W42" i="10"/>
  <c r="W39" i="10" s="1"/>
  <c r="J42" i="10"/>
  <c r="J39" i="10" s="1"/>
  <c r="D42" i="10"/>
  <c r="D39" i="10" s="1"/>
  <c r="C38" i="10"/>
  <c r="H38" i="10"/>
  <c r="R38" i="10"/>
  <c r="M38" i="10"/>
  <c r="U38" i="10"/>
  <c r="E42" i="10"/>
  <c r="E39" i="10" s="1"/>
  <c r="E38" i="10"/>
  <c r="P38" i="10"/>
  <c r="P42" i="10"/>
  <c r="P39" i="10" s="1"/>
  <c r="G38" i="10"/>
  <c r="G42" i="10"/>
  <c r="G39" i="10" s="1"/>
  <c r="L38" i="10"/>
  <c r="L42" i="10"/>
  <c r="L39" i="10" s="1"/>
  <c r="T38" i="10"/>
  <c r="T42" i="10"/>
  <c r="T39" i="10" s="1"/>
  <c r="V42" i="10"/>
  <c r="V39" i="10" s="1"/>
  <c r="V38" i="10"/>
  <c r="Q38" i="10"/>
  <c r="Q42" i="10"/>
  <c r="Q39" i="10" s="1"/>
  <c r="S38" i="10"/>
  <c r="S42" i="10"/>
  <c r="S39" i="10" s="1"/>
  <c r="N38" i="10"/>
  <c r="N42" i="10"/>
  <c r="N39" i="10" s="1"/>
  <c r="K38" i="10"/>
  <c r="K42" i="10"/>
  <c r="K39" i="10" s="1"/>
  <c r="I42" i="10"/>
  <c r="I39" i="10" s="1"/>
  <c r="I38" i="10"/>
  <c r="F38" i="10"/>
  <c r="F42" i="10"/>
  <c r="F39" i="10" s="1"/>
  <c r="R86" i="10" l="1"/>
  <c r="R83" i="10" s="1"/>
  <c r="M86" i="10"/>
  <c r="M83" i="10" s="1"/>
  <c r="W86" i="10"/>
  <c r="W83" i="10" s="1"/>
  <c r="O86" i="10"/>
  <c r="O83" i="10" s="1"/>
  <c r="H86" i="10"/>
  <c r="H83" i="10" s="1"/>
  <c r="C86" i="10"/>
  <c r="C83" i="10" s="1"/>
  <c r="X86" i="10"/>
  <c r="X83" i="10" s="1"/>
  <c r="Z86" i="10"/>
  <c r="Z83" i="10" s="1"/>
  <c r="J86" i="10"/>
  <c r="J83" i="10" s="1"/>
  <c r="D86" i="10"/>
  <c r="D83" i="10" s="1"/>
  <c r="Y86" i="10"/>
  <c r="Y83" i="10" s="1"/>
  <c r="U86" i="10"/>
  <c r="U83"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A10" authorId="0" shapeId="0" xr:uid="{00000000-0006-0000-0000-000001000000}">
      <text>
        <r>
          <rPr>
            <b/>
            <sz val="10"/>
            <color indexed="81"/>
            <rFont val="Tahoma"/>
            <family val="2"/>
            <charset val="204"/>
          </rPr>
          <t>Комментарии</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100-000001000000}">
      <text>
        <r>
          <rPr>
            <sz val="9"/>
            <color indexed="81"/>
            <rFont val="Tahoma"/>
            <family val="2"/>
            <charset val="204"/>
          </rPr>
          <t>макс МТ в текущих условиях (нехватка площадей)</t>
        </r>
      </text>
    </comment>
    <comment ref="AC5" authorId="0" shapeId="0" xr:uid="{00000000-0006-0000-0100-000002000000}">
      <text>
        <r>
          <rPr>
            <sz val="9"/>
            <color indexed="81"/>
            <rFont val="Tahoma"/>
            <family val="2"/>
            <charset val="204"/>
          </rPr>
          <t>макс МТ в текущих условиях (нехватка клощадей)</t>
        </r>
      </text>
    </comment>
    <comment ref="AE5" authorId="0" shapeId="0" xr:uid="{00000000-0006-0000-0100-000003000000}">
      <text>
        <r>
          <rPr>
            <sz val="9"/>
            <color indexed="81"/>
            <rFont val="Tahoma"/>
            <family val="2"/>
            <charset val="204"/>
          </rPr>
          <t>коэффициент доп.роста</t>
        </r>
      </text>
    </comment>
    <comment ref="AF5" authorId="0" shapeId="0" xr:uid="{00000000-0006-0000-0100-000004000000}">
      <text>
        <r>
          <rPr>
            <sz val="9"/>
            <color indexed="81"/>
            <rFont val="Tahoma"/>
            <family val="2"/>
            <charset val="204"/>
          </rPr>
          <t>коэффициент доп.роста</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Ротов Александр Сергеевич</author>
  </authors>
  <commentList>
    <comment ref="AB5" authorId="0" shapeId="0" xr:uid="{00000000-0006-0000-0300-000001000000}">
      <text>
        <r>
          <rPr>
            <sz val="9"/>
            <color indexed="81"/>
            <rFont val="Tahoma"/>
            <family val="2"/>
            <charset val="204"/>
          </rPr>
          <t>макс МТ в текущих условиях (нехватка площадей)</t>
        </r>
      </text>
    </comment>
    <comment ref="AC5" authorId="0" shapeId="0" xr:uid="{00000000-0006-0000-0300-000002000000}">
      <text>
        <r>
          <rPr>
            <sz val="9"/>
            <color indexed="81"/>
            <rFont val="Tahoma"/>
            <family val="2"/>
            <charset val="204"/>
          </rPr>
          <t>макс МТ в текущих условиях (нехватка клощадей)</t>
        </r>
      </text>
    </comment>
    <comment ref="AE5" authorId="0" shapeId="0" xr:uid="{00000000-0006-0000-0300-000003000000}">
      <text>
        <r>
          <rPr>
            <sz val="9"/>
            <color indexed="81"/>
            <rFont val="Tahoma"/>
            <family val="2"/>
            <charset val="204"/>
          </rPr>
          <t>коэффициент доп.роста</t>
        </r>
      </text>
    </comment>
    <comment ref="AF5" authorId="0" shapeId="0" xr:uid="{00000000-0006-0000-0300-000004000000}">
      <text>
        <r>
          <rPr>
            <sz val="9"/>
            <color indexed="81"/>
            <rFont val="Tahoma"/>
            <family val="2"/>
            <charset val="204"/>
          </rPr>
          <t>коэффициент доп.роста</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Бондаренко Юрий Валентинович</author>
  </authors>
  <commentList>
    <comment ref="L1" authorId="0" shapeId="0" xr:uid="{12E0E40A-0B0E-4F57-B173-680DD8C4FFD8}">
      <text>
        <r>
          <rPr>
            <b/>
            <sz val="9"/>
            <color indexed="81"/>
            <rFont val="Tahoma"/>
            <family val="2"/>
            <charset val="204"/>
          </rPr>
          <t>По последним 2-м факт. годам (24 мес.)</t>
        </r>
        <r>
          <rPr>
            <sz val="9"/>
            <color indexed="81"/>
            <rFont val="Tahoma"/>
            <family val="2"/>
            <charset val="204"/>
          </rPr>
          <t xml:space="preserve">
</t>
        </r>
      </text>
    </comment>
    <comment ref="AA1" authorId="0" shapeId="0" xr:uid="{4F7329C2-CAAA-47E3-A1CD-A873F0182F56}">
      <text>
        <r>
          <rPr>
            <b/>
            <sz val="9"/>
            <color indexed="81"/>
            <rFont val="Tahoma"/>
            <family val="2"/>
            <charset val="204"/>
          </rPr>
          <t>По последним 2-м факт. годам (24 мес.)</t>
        </r>
      </text>
    </comment>
  </commentList>
</comments>
</file>

<file path=xl/sharedStrings.xml><?xml version="1.0" encoding="utf-8"?>
<sst xmlns="http://schemas.openxmlformats.org/spreadsheetml/2006/main" count="898" uniqueCount="355">
  <si>
    <t>МТ вход</t>
  </si>
  <si>
    <t>РД</t>
  </si>
  <si>
    <t>Мес</t>
  </si>
  <si>
    <t>АД / (МТ-Край)</t>
  </si>
  <si>
    <t>Край / МТ</t>
  </si>
  <si>
    <t>Ф/П</t>
  </si>
  <si>
    <t>абс</t>
  </si>
  <si>
    <t>на РД</t>
  </si>
  <si>
    <t>промежуточный расчёт</t>
  </si>
  <si>
    <t>итоговый расчёт</t>
  </si>
  <si>
    <t>доли</t>
  </si>
  <si>
    <t>без переезда</t>
  </si>
  <si>
    <t>МТ предел</t>
  </si>
  <si>
    <t>SPCC</t>
  </si>
  <si>
    <t>1C</t>
  </si>
  <si>
    <t>Наименование ОСП:</t>
  </si>
  <si>
    <t>(указать наименование)</t>
  </si>
  <si>
    <t>(указать дату)</t>
  </si>
  <si>
    <t>1 месяц</t>
  </si>
  <si>
    <t>2 месяц</t>
  </si>
  <si>
    <t>3 месяц</t>
  </si>
  <si>
    <t>4 месяц</t>
  </si>
  <si>
    <t>5 месяц</t>
  </si>
  <si>
    <t>6 месяц</t>
  </si>
  <si>
    <t>7 месяц</t>
  </si>
  <si>
    <t>8 месяц</t>
  </si>
  <si>
    <t>9 месяц</t>
  </si>
  <si>
    <t>10 месяц</t>
  </si>
  <si>
    <t>11 месяц</t>
  </si>
  <si>
    <t>12 месяц</t>
  </si>
  <si>
    <t>13 месяц</t>
  </si>
  <si>
    <t>14 месяц</t>
  </si>
  <si>
    <t>15 месяц</t>
  </si>
  <si>
    <t>16 месяц</t>
  </si>
  <si>
    <t>17 месяц</t>
  </si>
  <si>
    <t>18 месяц</t>
  </si>
  <si>
    <t>19 месяц</t>
  </si>
  <si>
    <t>20 месяц</t>
  </si>
  <si>
    <t>21 месяц</t>
  </si>
  <si>
    <t>22 месяц</t>
  </si>
  <si>
    <t>23 месяц</t>
  </si>
  <si>
    <t>24 месяц</t>
  </si>
  <si>
    <t>2. Перечислить все краевые города:</t>
  </si>
  <si>
    <t>Краевые города</t>
  </si>
  <si>
    <t>№</t>
  </si>
  <si>
    <t>Край забор</t>
  </si>
  <si>
    <t>АД забор</t>
  </si>
  <si>
    <t>МТ исх</t>
  </si>
  <si>
    <t>вх</t>
  </si>
  <si>
    <t>исх</t>
  </si>
  <si>
    <t>МТ вх без_пер</t>
  </si>
  <si>
    <t>МТ исх без_пер</t>
  </si>
  <si>
    <t>АД забор без_пер</t>
  </si>
  <si>
    <t>Край забор без_пер</t>
  </si>
  <si>
    <t>переезд</t>
  </si>
  <si>
    <t>Экспресс вход</t>
  </si>
  <si>
    <t>Экспресс исх</t>
  </si>
  <si>
    <t>Экспресс / МТ</t>
  </si>
  <si>
    <t>Прогноз</t>
  </si>
  <si>
    <t>Модель</t>
  </si>
  <si>
    <t>Экспресс исх без_пер</t>
  </si>
  <si>
    <t>Экспресс вход без_пер</t>
  </si>
  <si>
    <t>Край отвоз</t>
  </si>
  <si>
    <t>АД отвоз</t>
  </si>
  <si>
    <t>МТ входящий</t>
  </si>
  <si>
    <t>МТ исходящий</t>
  </si>
  <si>
    <t>АД отвозбез_пер</t>
  </si>
  <si>
    <t>Край отвозбез_пер</t>
  </si>
  <si>
    <t>МТ доп. Рост</t>
  </si>
  <si>
    <t>25 месяц</t>
  </si>
  <si>
    <t>26 месяц</t>
  </si>
  <si>
    <t>27 месяц</t>
  </si>
  <si>
    <t>28 месяц</t>
  </si>
  <si>
    <t>29 месяц</t>
  </si>
  <si>
    <t>30 месяц</t>
  </si>
  <si>
    <t>31 месяц</t>
  </si>
  <si>
    <t>32 месяц</t>
  </si>
  <si>
    <t>33 месяц</t>
  </si>
  <si>
    <t>34 месяц</t>
  </si>
  <si>
    <t>35 месяц</t>
  </si>
  <si>
    <t>36 месяц</t>
  </si>
  <si>
    <t>Алгоритм</t>
  </si>
  <si>
    <t>Источник</t>
  </si>
  <si>
    <t>Действие</t>
  </si>
  <si>
    <t>База грузообороты</t>
  </si>
  <si>
    <t>Заявка в ЦУП</t>
  </si>
  <si>
    <t>Лист Расчёт</t>
  </si>
  <si>
    <t>Данные SPSS вставить на лист SPSS</t>
  </si>
  <si>
    <t>SPSS</t>
  </si>
  <si>
    <t>Тарифы из ЦО</t>
  </si>
  <si>
    <t>Проверить Форму</t>
  </si>
  <si>
    <t>-</t>
  </si>
  <si>
    <t>Вставить грузообороты по МТ, АД, Край, Экспресс</t>
  </si>
  <si>
    <t>Установить диапазоны АД, Края, МТ предельный</t>
  </si>
  <si>
    <t>Установить коэффициент прироста при переезде</t>
  </si>
  <si>
    <t>СРЗНАЧ</t>
  </si>
  <si>
    <t>СУММ</t>
  </si>
  <si>
    <t>бюджет</t>
  </si>
  <si>
    <t>Тарифы от ЦО</t>
  </si>
  <si>
    <t>Рост тарифов</t>
  </si>
  <si>
    <r>
      <t xml:space="preserve">Указать месяц начала прогноза на листе </t>
    </r>
    <r>
      <rPr>
        <b/>
        <sz val="8"/>
        <color theme="1"/>
        <rFont val="Calibri"/>
        <family val="2"/>
        <charset val="204"/>
        <scheme val="minor"/>
      </rPr>
      <t>Форма</t>
    </r>
  </si>
  <si>
    <r>
      <t xml:space="preserve">Скопировать </t>
    </r>
    <r>
      <rPr>
        <b/>
        <sz val="8"/>
        <color theme="1"/>
        <rFont val="Calibri"/>
        <family val="2"/>
        <charset val="204"/>
        <scheme val="minor"/>
      </rPr>
      <t>МТ исх</t>
    </r>
    <r>
      <rPr>
        <sz val="8"/>
        <color theme="1"/>
        <rFont val="Calibri"/>
        <family val="2"/>
        <charset val="204"/>
        <scheme val="minor"/>
      </rPr>
      <t xml:space="preserve"> и </t>
    </r>
    <r>
      <rPr>
        <b/>
        <sz val="8"/>
        <color theme="1"/>
        <rFont val="Calibri"/>
        <family val="2"/>
        <charset val="204"/>
        <scheme val="minor"/>
      </rPr>
      <t>МТ вх</t>
    </r>
    <r>
      <rPr>
        <sz val="8"/>
        <color theme="1"/>
        <rFont val="Calibri"/>
        <family val="2"/>
        <charset val="204"/>
        <scheme val="minor"/>
      </rPr>
      <t xml:space="preserve"> на РД в SPSS</t>
    </r>
  </si>
  <si>
    <t>Верхняя граница доверительного интервала</t>
  </si>
  <si>
    <t>Нижняя граница доверительного интервала</t>
  </si>
  <si>
    <t>По каждой модели прогноз начинается после последнего непропущенного значения в заданном интервале оценивания и заканчивается последним периодом, в котором все предикторы имеют непропущенные значения, или последней датой заданного интервала прогноза, в зависимости от того, что встретилось раньше.</t>
  </si>
  <si>
    <t>Вставить тарифы на лист Тарифы</t>
  </si>
  <si>
    <t>VAR00001-Модель_1</t>
  </si>
  <si>
    <t>VAR00002-Модель_2</t>
  </si>
  <si>
    <t>Город-родитель:</t>
  </si>
  <si>
    <t>Дата открытия:</t>
  </si>
  <si>
    <t>1. Заполнить данные по грузу МТ, АД, Краевой доставке, Упаковке, Страховке и прочие услуги при необходимости:*</t>
  </si>
  <si>
    <t>Груз межтерминальный</t>
  </si>
  <si>
    <t>кг нетто</t>
  </si>
  <si>
    <t>руб.</t>
  </si>
  <si>
    <t>кол-во накл.</t>
  </si>
  <si>
    <t>Груз входящий межтерминальный</t>
  </si>
  <si>
    <t>Груз исходящий межтерминальный</t>
  </si>
  <si>
    <t>Краевая доставка</t>
  </si>
  <si>
    <t>Краевая доставка забор</t>
  </si>
  <si>
    <t>Краевая доставка отвоз</t>
  </si>
  <si>
    <t>Автодоставка</t>
  </si>
  <si>
    <t>Автодоставка забор</t>
  </si>
  <si>
    <t>Автодоставка отвоз</t>
  </si>
  <si>
    <r>
      <rPr>
        <b/>
        <sz val="10"/>
        <rFont val="Arial Cyr"/>
        <charset val="204"/>
      </rPr>
      <t>Примечание</t>
    </r>
    <r>
      <rPr>
        <sz val="10"/>
        <rFont val="Arial Cyr"/>
        <charset val="204"/>
      </rPr>
      <t xml:space="preserve">
В случае переезда ОСП необходимо предоставить план по грузообороту (по форме указанной выше) для варианта работы ОСП с учетом переезда и для варианта работы ОСП без переезда.
В случае открытия дополнительного склада в городе необходимо предоставить дополнительно прогноз по изменению грузооборота существующих складов в городе (по форме указанной выше).
Для оценки влияния открытия нового ОСП на деятельность существующего ОСП, для которого новое ОСП было краевым городом, необходимо предоставить дополнительно прогноз по изменению грузооборота существующего склада/города после открытия и без открытия ОСП (по форме указанной выше).
Расчет "Влияния открытия нового ОСП на Компанию" производится только в случае открытия нового ОСП в городе, где у Компании еще нет ОСП.</t>
    </r>
  </si>
  <si>
    <t>Экспресс-груз входящий</t>
  </si>
  <si>
    <t>Экспресс-груз</t>
  </si>
  <si>
    <t>Экспресс-груз исходящий</t>
  </si>
  <si>
    <t>На расчетных листах</t>
  </si>
  <si>
    <t>Экспресс исх.</t>
  </si>
  <si>
    <t>Экспресс вх.</t>
  </si>
  <si>
    <t>Экспресс исходящий</t>
  </si>
  <si>
    <t>Экспресс входящий</t>
  </si>
  <si>
    <t>АД / МТ</t>
  </si>
  <si>
    <t>Санкт-Петербург Воздухоплавательная</t>
  </si>
  <si>
    <t>Санкт-Петербург Восток</t>
  </si>
  <si>
    <t>Санкт-Петербург Парнас</t>
  </si>
  <si>
    <t>Санкт-Петербург Стачек</t>
  </si>
  <si>
    <t>Санкт-Петербург Юг</t>
  </si>
  <si>
    <t>Киров</t>
  </si>
  <si>
    <t>Волжский</t>
  </si>
  <si>
    <t>Прием+загрузка+выгрузка+выдача+перегруз</t>
  </si>
  <si>
    <t>Календарных дней</t>
  </si>
  <si>
    <t>Год</t>
  </si>
  <si>
    <t>Месяц</t>
  </si>
  <si>
    <t>100% в кг по прогнозу с перегрузом (без учета задвоеености операций)</t>
  </si>
  <si>
    <t>Абакан</t>
  </si>
  <si>
    <t>Адлер</t>
  </si>
  <si>
    <t>Ангарск</t>
  </si>
  <si>
    <t>Апатиты</t>
  </si>
  <si>
    <t>Архангельск</t>
  </si>
  <si>
    <t>Астрахань</t>
  </si>
  <si>
    <t>Ачинск</t>
  </si>
  <si>
    <t>Балаково</t>
  </si>
  <si>
    <t>Балашиха</t>
  </si>
  <si>
    <t>Барнаул</t>
  </si>
  <si>
    <t>Белгород</t>
  </si>
  <si>
    <t>Бийск</t>
  </si>
  <si>
    <t>Благовещенск</t>
  </si>
  <si>
    <t>Братск</t>
  </si>
  <si>
    <t>Брянск</t>
  </si>
  <si>
    <t>Бугульма</t>
  </si>
  <si>
    <t>Великие Луки</t>
  </si>
  <si>
    <t>Великий Новгород</t>
  </si>
  <si>
    <t>Владивосток</t>
  </si>
  <si>
    <t>Владикавказ</t>
  </si>
  <si>
    <t>Владимир</t>
  </si>
  <si>
    <t>Волгоград</t>
  </si>
  <si>
    <t>Волгодонск</t>
  </si>
  <si>
    <t>Вологда</t>
  </si>
  <si>
    <t>Воронеж</t>
  </si>
  <si>
    <t>Воронеж Левобережный</t>
  </si>
  <si>
    <t>Всеволожск</t>
  </si>
  <si>
    <t>Дзержинск</t>
  </si>
  <si>
    <t>Димитровград</t>
  </si>
  <si>
    <t>Дмитров</t>
  </si>
  <si>
    <t>Екатеринбург Север</t>
  </si>
  <si>
    <t>Екатеринбург Сортировка</t>
  </si>
  <si>
    <t>Екатеринбург Чкаловский</t>
  </si>
  <si>
    <t>Екатеринбург Эльмаш</t>
  </si>
  <si>
    <t>Железнодорожный</t>
  </si>
  <si>
    <t>Забайкальск</t>
  </si>
  <si>
    <t>Зеленоград</t>
  </si>
  <si>
    <t>Иваново</t>
  </si>
  <si>
    <t>Иваново Рио</t>
  </si>
  <si>
    <t>Иваново Текстиль Профи</t>
  </si>
  <si>
    <t>Ижевск</t>
  </si>
  <si>
    <t>Ижевск Север</t>
  </si>
  <si>
    <t>Йошкар-Ола</t>
  </si>
  <si>
    <t>Иркутск</t>
  </si>
  <si>
    <t>Казань</t>
  </si>
  <si>
    <t>Казань Магистральная</t>
  </si>
  <si>
    <t>Казань Химград</t>
  </si>
  <si>
    <t>Калининград</t>
  </si>
  <si>
    <t>Калуга</t>
  </si>
  <si>
    <t>Каменск-Уральский</t>
  </si>
  <si>
    <t>Камышин</t>
  </si>
  <si>
    <t>Кемерово</t>
  </si>
  <si>
    <t>Клин</t>
  </si>
  <si>
    <t>Коломна</t>
  </si>
  <si>
    <t>Комсомольск-на-Амуре</t>
  </si>
  <si>
    <t>Кострома</t>
  </si>
  <si>
    <t>Котлас</t>
  </si>
  <si>
    <t>Красногорск</t>
  </si>
  <si>
    <t>Краснодар Восток</t>
  </si>
  <si>
    <t>Краснодар Север 2</t>
  </si>
  <si>
    <t>Красноярск</t>
  </si>
  <si>
    <t>Курган</t>
  </si>
  <si>
    <t>Курск</t>
  </si>
  <si>
    <t>Липецк</t>
  </si>
  <si>
    <t>Магнитогорск</t>
  </si>
  <si>
    <t>Миасс</t>
  </si>
  <si>
    <t>Москва Быково РЦ</t>
  </si>
  <si>
    <t>Москва Войковская</t>
  </si>
  <si>
    <t>Москва Восток</t>
  </si>
  <si>
    <t>Москва Запад</t>
  </si>
  <si>
    <t>Москва Капотня</t>
  </si>
  <si>
    <t>Москва Красносельская</t>
  </si>
  <si>
    <t>Москва Марьино</t>
  </si>
  <si>
    <t>Москва Север 2</t>
  </si>
  <si>
    <t>Москва Щелковская</t>
  </si>
  <si>
    <t>Москва Юг 2</t>
  </si>
  <si>
    <t>Мурманск</t>
  </si>
  <si>
    <t>Муром</t>
  </si>
  <si>
    <t>Мытищи</t>
  </si>
  <si>
    <t>Набережные Челны</t>
  </si>
  <si>
    <t>Нижневартовск</t>
  </si>
  <si>
    <t>Нижнекамск</t>
  </si>
  <si>
    <t>Нижний Новгород Московское</t>
  </si>
  <si>
    <t>Нижний Тагил</t>
  </si>
  <si>
    <t>Новокузнецк</t>
  </si>
  <si>
    <t>Новомосковск</t>
  </si>
  <si>
    <t>Новороссийск</t>
  </si>
  <si>
    <t>Новосибирск</t>
  </si>
  <si>
    <t>Новосибирск Авиастроителей</t>
  </si>
  <si>
    <t>Новосибирск Сухарная</t>
  </si>
  <si>
    <t>Новосибирск Толмачево РЦ</t>
  </si>
  <si>
    <t>Новосибирск Толмачевское</t>
  </si>
  <si>
    <t>Новочеркасск</t>
  </si>
  <si>
    <t>Ногинск</t>
  </si>
  <si>
    <t>Обнинск</t>
  </si>
  <si>
    <t>Омск</t>
  </si>
  <si>
    <t>Орел</t>
  </si>
  <si>
    <t>Оренбург</t>
  </si>
  <si>
    <t>Орск</t>
  </si>
  <si>
    <t>Пенза</t>
  </si>
  <si>
    <t>Первоуральск</t>
  </si>
  <si>
    <t>Пермь</t>
  </si>
  <si>
    <t>Пермь Докучаева</t>
  </si>
  <si>
    <t>Петрозаводск</t>
  </si>
  <si>
    <t>Подольск</t>
  </si>
  <si>
    <t>Псков</t>
  </si>
  <si>
    <t>Пушкино</t>
  </si>
  <si>
    <t>Пятигорск</t>
  </si>
  <si>
    <t>Ростов-на-Дону</t>
  </si>
  <si>
    <t>Ростов-на-Дону Вавилова</t>
  </si>
  <si>
    <t>Ростов-на-Дону Логистик РЦ</t>
  </si>
  <si>
    <t>Ростов-на-Дону Сельмаш</t>
  </si>
  <si>
    <t>Рыбинск</t>
  </si>
  <si>
    <t>Рязань</t>
  </si>
  <si>
    <t>Самара</t>
  </si>
  <si>
    <t>Самара Придорожный</t>
  </si>
  <si>
    <t>Самара Стройкерамика</t>
  </si>
  <si>
    <t>Саранск</t>
  </si>
  <si>
    <t>Саратов</t>
  </si>
  <si>
    <t>Севастополь</t>
  </si>
  <si>
    <t>Северодвинск</t>
  </si>
  <si>
    <t>Серов</t>
  </si>
  <si>
    <t>Серпухов</t>
  </si>
  <si>
    <t>Симферополь</t>
  </si>
  <si>
    <t>Смоленск</t>
  </si>
  <si>
    <t>Солнечногорск</t>
  </si>
  <si>
    <t>Сочи</t>
  </si>
  <si>
    <t>Ставрополь 2</t>
  </si>
  <si>
    <t>Старый Оскол</t>
  </si>
  <si>
    <t>Стерлитамак</t>
  </si>
  <si>
    <t>Ступино</t>
  </si>
  <si>
    <t>Сургут</t>
  </si>
  <si>
    <t>Сызрань</t>
  </si>
  <si>
    <t>Сыктывкар</t>
  </si>
  <si>
    <t>Таганрог</t>
  </si>
  <si>
    <t>Тамбов</t>
  </si>
  <si>
    <t>Тверь</t>
  </si>
  <si>
    <t>Тольятти Автозаводской</t>
  </si>
  <si>
    <t>Томилино</t>
  </si>
  <si>
    <t>Томск</t>
  </si>
  <si>
    <t>Тула</t>
  </si>
  <si>
    <t>Тюмень</t>
  </si>
  <si>
    <t>Улан-Удэ</t>
  </si>
  <si>
    <t>Ульяновск</t>
  </si>
  <si>
    <t>Уфа</t>
  </si>
  <si>
    <t>Уфа Дёма</t>
  </si>
  <si>
    <t>Ухта</t>
  </si>
  <si>
    <t>Хабаровск</t>
  </si>
  <si>
    <t>Ханты-Мансийск</t>
  </si>
  <si>
    <t>Чебоксары</t>
  </si>
  <si>
    <t>Челябинск</t>
  </si>
  <si>
    <t>Челябинск Восток</t>
  </si>
  <si>
    <t>Челябинск Юг</t>
  </si>
  <si>
    <t>Череповец</t>
  </si>
  <si>
    <t>Чита</t>
  </si>
  <si>
    <t>Шахты</t>
  </si>
  <si>
    <t>Энгельс</t>
  </si>
  <si>
    <t>Ярославль Промышленная</t>
  </si>
  <si>
    <t>Макс. нагрузка</t>
  </si>
  <si>
    <t>янв</t>
  </si>
  <si>
    <t>фев</t>
  </si>
  <si>
    <t>мар</t>
  </si>
  <si>
    <t>апр</t>
  </si>
  <si>
    <t>май</t>
  </si>
  <si>
    <t>июн</t>
  </si>
  <si>
    <t>июл</t>
  </si>
  <si>
    <t>авг</t>
  </si>
  <si>
    <t>сен</t>
  </si>
  <si>
    <t>окт</t>
  </si>
  <si>
    <t>ноя</t>
  </si>
  <si>
    <t>дек</t>
  </si>
  <si>
    <r>
      <t xml:space="preserve">МТ исх </t>
    </r>
    <r>
      <rPr>
        <b/>
        <u/>
        <sz val="10"/>
        <color rgb="FFFF0000"/>
        <rFont val="Calibri"/>
        <family val="2"/>
        <charset val="204"/>
        <scheme val="minor"/>
      </rPr>
      <t>МАКС</t>
    </r>
  </si>
  <si>
    <r>
      <t xml:space="preserve">МТ вход </t>
    </r>
    <r>
      <rPr>
        <b/>
        <u/>
        <sz val="10"/>
        <color rgb="FFFF0000"/>
        <rFont val="Calibri"/>
        <family val="2"/>
        <charset val="204"/>
        <scheme val="minor"/>
      </rPr>
      <t>МАКС</t>
    </r>
  </si>
  <si>
    <t>Доля МТ исх
на РД</t>
  </si>
  <si>
    <t>Доля МТ вх
на РД</t>
  </si>
  <si>
    <t>МТ исх
накл</t>
  </si>
  <si>
    <t>МТ вход
накл</t>
  </si>
  <si>
    <t>МТ исх
кг/накл</t>
  </si>
  <si>
    <t>МТ вход
кг/накл</t>
  </si>
  <si>
    <t>накл</t>
  </si>
  <si>
    <t>Выбор методики ограничения прогноза орг. роста</t>
  </si>
  <si>
    <t>Выбранная методика ограничения прогноза орг. роста</t>
  </si>
  <si>
    <t>ограничение</t>
  </si>
  <si>
    <t>&lt; - - - - - - - выставлять актуальный 1-й месяц бюджета</t>
  </si>
  <si>
    <t>СПб Шушары Армада</t>
  </si>
  <si>
    <t>МТ исх
кг нетто</t>
  </si>
  <si>
    <t>МТ вход
кг нетто</t>
  </si>
  <si>
    <t>МТ исх.</t>
  </si>
  <si>
    <t>МТ вх.</t>
  </si>
  <si>
    <t>кг</t>
  </si>
  <si>
    <t>исходя из тарифа</t>
  </si>
  <si>
    <t>кг/накл.</t>
  </si>
  <si>
    <t>Октябрьский</t>
  </si>
  <si>
    <t>по дек.21</t>
  </si>
  <si>
    <t>доп. оборот/мес.</t>
  </si>
  <si>
    <t>Боровичи</t>
  </si>
  <si>
    <t>по мар.22</t>
  </si>
  <si>
    <t>Рославль</t>
  </si>
  <si>
    <r>
      <t xml:space="preserve">Прогноз грузопотока на основе органического роста </t>
    </r>
    <r>
      <rPr>
        <b/>
        <i/>
        <u/>
        <sz val="11"/>
        <color rgb="FFFF0000"/>
        <rFont val="Arial Cyr"/>
        <charset val="204"/>
      </rPr>
      <t>без</t>
    </r>
    <r>
      <rPr>
        <b/>
        <i/>
        <sz val="11"/>
        <color rgb="FF0070C0"/>
        <rFont val="Arial Cyr"/>
        <charset val="204"/>
      </rPr>
      <t xml:space="preserve"> учёта отсутствия возможностей развития на текущих площадях</t>
    </r>
  </si>
  <si>
    <t>Домодедово</t>
  </si>
  <si>
    <t>Салават</t>
  </si>
  <si>
    <t>МТ исх. (в расчете на 1 р.д.)</t>
  </si>
  <si>
    <t>МТ вх. (в расчете на 1 р.д.)</t>
  </si>
  <si>
    <t>АД забор (в расчете на 1 р.д.)</t>
  </si>
  <si>
    <t>АД отвоз (в расчете на 1 р.д.)</t>
  </si>
  <si>
    <t>Итого</t>
  </si>
  <si>
    <t>Златоуст</t>
  </si>
  <si>
    <t>по май.22</t>
  </si>
  <si>
    <t>Невинномысск</t>
  </si>
  <si>
    <t>макс. ср. суточ. нагрузка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</si>
</sst>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3" formatCode="_-* #,##0.00\ _₽_-;\-* #,##0.00\ _₽_-;_-* &quot;-&quot;??\ _₽_-;_-@_-"/>
    <numFmt numFmtId="164" formatCode="_-* #,##0.00&quot;р.&quot;_-;\-* #,##0.00&quot;р.&quot;_-;_-* &quot;-&quot;??&quot;р.&quot;_-;_-@_-"/>
    <numFmt numFmtId="165" formatCode="_-* #,##0.00_р_._-;\-* #,##0.00_р_._-;_-* &quot;-&quot;??_р_._-;_-@_-"/>
    <numFmt numFmtId="166" formatCode="#,##0;;"/>
    <numFmt numFmtId="167" formatCode="#,##0;\-#,##0;"/>
    <numFmt numFmtId="168" formatCode="0%;\-0%;"/>
    <numFmt numFmtId="169" formatCode="0.0%;\-0.0%;"/>
    <numFmt numFmtId="170" formatCode="0.0%"/>
    <numFmt numFmtId="171" formatCode="#,##0,;;"/>
    <numFmt numFmtId="172" formatCode="0&quot; мес&quot;"/>
    <numFmt numFmtId="173" formatCode="0.0%;\-0.0%;\-"/>
    <numFmt numFmtId="174" formatCode="#,##0.00;;"/>
    <numFmt numFmtId="175" formatCode="0.0%;[Red]\-0.0%;"/>
    <numFmt numFmtId="176" formatCode="0.0000"/>
    <numFmt numFmtId="177" formatCode="0.00;;"/>
    <numFmt numFmtId="178" formatCode="_-* #,##0.00_р_._-;\-* #,##0.00_р_._-;_-* \-??_р_._-;_-@_-"/>
    <numFmt numFmtId="179" formatCode="[$-419]mmmm;@"/>
    <numFmt numFmtId="180" formatCode="mmm"/>
    <numFmt numFmtId="181" formatCode="_-* #,##0\ _₽_-;\-* #,##0\ _₽_-;_-* &quot;-&quot;??\ _₽_-;_-@_-"/>
    <numFmt numFmtId="182" formatCode="#,##0.0"/>
  </numFmts>
  <fonts count="73">
    <font>
      <sz val="11"/>
      <color theme="1"/>
      <name val="Calibri"/>
      <family val="2"/>
      <charset val="204"/>
      <scheme val="minor"/>
    </font>
    <font>
      <sz val="11"/>
      <color theme="1"/>
      <name val="Calibri"/>
      <family val="2"/>
      <charset val="204"/>
      <scheme val="minor"/>
    </font>
    <font>
      <sz val="8"/>
      <name val="Arial"/>
      <family val="2"/>
    </font>
    <font>
      <b/>
      <sz val="10"/>
      <name val="Calibri"/>
      <family val="2"/>
      <charset val="204"/>
      <scheme val="minor"/>
    </font>
    <font>
      <sz val="10"/>
      <name val="Calibri"/>
      <family val="2"/>
      <charset val="204"/>
      <scheme val="minor"/>
    </font>
    <font>
      <sz val="10"/>
      <color theme="1"/>
      <name val="Calibri"/>
      <family val="2"/>
      <charset val="204"/>
      <scheme val="minor"/>
    </font>
    <font>
      <sz val="9"/>
      <color indexed="81"/>
      <name val="Tahoma"/>
      <family val="2"/>
      <charset val="204"/>
    </font>
    <font>
      <sz val="10"/>
      <name val="Arial Cyr"/>
      <charset val="204"/>
    </font>
    <font>
      <b/>
      <u/>
      <sz val="9"/>
      <name val="Arial Cyr"/>
      <charset val="204"/>
    </font>
    <font>
      <b/>
      <sz val="8"/>
      <name val="Arial Cyr"/>
      <charset val="204"/>
    </font>
    <font>
      <i/>
      <sz val="8"/>
      <color indexed="10"/>
      <name val="Arial Cyr"/>
      <charset val="204"/>
    </font>
    <font>
      <sz val="8"/>
      <color rgb="FFFF0000"/>
      <name val="Arial Cyr"/>
      <charset val="204"/>
    </font>
    <font>
      <b/>
      <u/>
      <sz val="8"/>
      <name val="Arial Cyr"/>
      <charset val="204"/>
    </font>
    <font>
      <b/>
      <i/>
      <sz val="11"/>
      <color rgb="FF0070C0"/>
      <name val="Arial Cyr"/>
      <charset val="204"/>
    </font>
    <font>
      <sz val="8"/>
      <name val="Arial Cyr"/>
      <charset val="204"/>
    </font>
    <font>
      <u/>
      <sz val="10"/>
      <color theme="10"/>
      <name val="Arial"/>
      <family val="2"/>
      <charset val="204"/>
    </font>
    <font>
      <sz val="10"/>
      <name val="Arial"/>
      <family val="2"/>
      <charset val="204"/>
    </font>
    <font>
      <sz val="8"/>
      <color theme="1"/>
      <name val="Calibri"/>
      <family val="2"/>
      <charset val="204"/>
      <scheme val="minor"/>
    </font>
    <font>
      <b/>
      <sz val="8"/>
      <name val="Calibri"/>
      <family val="2"/>
      <charset val="204"/>
      <scheme val="minor"/>
    </font>
    <font>
      <b/>
      <sz val="8"/>
      <color indexed="8"/>
      <name val="Calibri"/>
      <family val="2"/>
      <charset val="204"/>
      <scheme val="minor"/>
    </font>
    <font>
      <sz val="8"/>
      <name val="Calibri"/>
      <family val="2"/>
      <charset val="204"/>
      <scheme val="minor"/>
    </font>
    <font>
      <sz val="8"/>
      <color theme="0" tint="-0.249977111117893"/>
      <name val="Calibri"/>
      <family val="2"/>
      <charset val="204"/>
      <scheme val="minor"/>
    </font>
    <font>
      <b/>
      <sz val="8"/>
      <color theme="1"/>
      <name val="Calibri"/>
      <family val="2"/>
      <charset val="204"/>
      <scheme val="minor"/>
    </font>
    <font>
      <b/>
      <sz val="9"/>
      <color indexed="8"/>
      <name val="Arial Bold"/>
    </font>
    <font>
      <sz val="8"/>
      <color rgb="FFFF0000"/>
      <name val="Calibri"/>
      <family val="2"/>
      <charset val="204"/>
      <scheme val="minor"/>
    </font>
    <font>
      <sz val="10"/>
      <name val="Arial"/>
      <family val="2"/>
      <charset val="204"/>
    </font>
    <font>
      <sz val="9"/>
      <color indexed="8"/>
      <name val="Arial"/>
      <family val="2"/>
      <charset val="204"/>
    </font>
    <font>
      <b/>
      <sz val="10"/>
      <name val="Arial"/>
      <family val="2"/>
      <charset val="204"/>
    </font>
    <font>
      <sz val="8"/>
      <color theme="1"/>
      <name val="Arial Cyr"/>
      <charset val="204"/>
    </font>
    <font>
      <b/>
      <sz val="10"/>
      <name val="Arial Cyr"/>
      <charset val="204"/>
    </font>
    <font>
      <b/>
      <sz val="10"/>
      <color indexed="81"/>
      <name val="Tahoma"/>
      <family val="2"/>
      <charset val="204"/>
    </font>
    <font>
      <sz val="11"/>
      <color indexed="8"/>
      <name val="Calibri"/>
      <family val="2"/>
      <charset val="204"/>
    </font>
    <font>
      <sz val="11"/>
      <color indexed="22"/>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u/>
      <sz val="10"/>
      <color indexed="12"/>
      <name val="Arial"/>
      <family val="2"/>
      <charset val="204"/>
    </font>
    <font>
      <u/>
      <sz val="6.8"/>
      <color indexed="12"/>
      <name val="Arial"/>
      <family val="2"/>
      <charset val="204"/>
    </font>
    <font>
      <b/>
      <sz val="15"/>
      <color indexed="62"/>
      <name val="Calibri"/>
      <family val="2"/>
      <charset val="204"/>
    </font>
    <font>
      <b/>
      <sz val="13"/>
      <color indexed="62"/>
      <name val="Calibri"/>
      <family val="2"/>
      <charset val="204"/>
    </font>
    <font>
      <b/>
      <sz val="11"/>
      <color indexed="62"/>
      <name val="Calibri"/>
      <family val="2"/>
      <charset val="204"/>
    </font>
    <font>
      <b/>
      <sz val="11"/>
      <color indexed="8"/>
      <name val="Calibri"/>
      <family val="2"/>
      <charset val="204"/>
    </font>
    <font>
      <b/>
      <sz val="11"/>
      <color indexed="22"/>
      <name val="Calibri"/>
      <family val="2"/>
      <charset val="204"/>
    </font>
    <font>
      <b/>
      <sz val="18"/>
      <color indexed="62"/>
      <name val="Cambria"/>
      <family val="2"/>
      <charset val="204"/>
    </font>
    <font>
      <sz val="11"/>
      <color indexed="60"/>
      <name val="Calibri"/>
      <family val="2"/>
      <charset val="204"/>
    </font>
    <font>
      <sz val="11"/>
      <color theme="1"/>
      <name val="Calibri"/>
      <family val="2"/>
      <scheme val="minor"/>
    </font>
    <font>
      <sz val="8"/>
      <name val="Arial"/>
      <family val="2"/>
      <charset val="204"/>
    </font>
    <font>
      <sz val="11"/>
      <color rgb="FF000000"/>
      <name val="Calibri"/>
      <family val="2"/>
      <charset val="1"/>
    </font>
    <font>
      <sz val="10"/>
      <name val="Arial"/>
      <family val="2"/>
    </font>
    <font>
      <sz val="10"/>
      <color theme="1"/>
      <name val="Arial Cyr"/>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1"/>
      <color rgb="FFFF0000"/>
      <name val="Calibri"/>
      <family val="2"/>
      <charset val="204"/>
      <scheme val="minor"/>
    </font>
    <font>
      <b/>
      <sz val="11"/>
      <color theme="1"/>
      <name val="Calibri"/>
      <family val="2"/>
      <charset val="204"/>
      <scheme val="minor"/>
    </font>
    <font>
      <b/>
      <sz val="11"/>
      <color rgb="FF0000FF"/>
      <name val="Calibri"/>
      <family val="2"/>
      <charset val="204"/>
      <scheme val="minor"/>
    </font>
    <font>
      <b/>
      <i/>
      <sz val="11"/>
      <color theme="1"/>
      <name val="Calibri"/>
      <family val="2"/>
      <charset val="204"/>
      <scheme val="minor"/>
    </font>
    <font>
      <i/>
      <sz val="11"/>
      <color theme="1"/>
      <name val="Calibri"/>
      <family val="2"/>
      <charset val="204"/>
      <scheme val="minor"/>
    </font>
    <font>
      <b/>
      <u/>
      <sz val="10"/>
      <color rgb="FFFF0000"/>
      <name val="Calibri"/>
      <family val="2"/>
      <charset val="204"/>
      <scheme val="minor"/>
    </font>
    <font>
      <b/>
      <sz val="10"/>
      <color theme="1"/>
      <name val="Calibri"/>
      <family val="2"/>
      <charset val="204"/>
      <scheme val="minor"/>
    </font>
    <font>
      <b/>
      <i/>
      <u/>
      <sz val="11"/>
      <color theme="1"/>
      <name val="Calibri"/>
      <family val="2"/>
      <charset val="204"/>
      <scheme val="minor"/>
    </font>
    <font>
      <b/>
      <sz val="10"/>
      <color rgb="FFFFFF00"/>
      <name val="Calibri"/>
      <family val="2"/>
      <charset val="204"/>
      <scheme val="minor"/>
    </font>
    <font>
      <b/>
      <sz val="10"/>
      <color rgb="FFFF0000"/>
      <name val="Calibri"/>
      <family val="2"/>
      <charset val="204"/>
      <scheme val="minor"/>
    </font>
    <font>
      <sz val="10"/>
      <name val="Arial"/>
      <family val="2"/>
      <charset val="204"/>
    </font>
    <font>
      <sz val="9"/>
      <color indexed="8"/>
      <name val="Arial"/>
      <family val="2"/>
      <charset val="204"/>
    </font>
    <font>
      <b/>
      <sz val="10"/>
      <color rgb="FFFF0000"/>
      <name val="Arial"/>
      <family val="2"/>
      <charset val="204"/>
    </font>
    <font>
      <b/>
      <sz val="11"/>
      <color rgb="FFFF0000"/>
      <name val="Calibri"/>
      <family val="2"/>
      <charset val="204"/>
      <scheme val="minor"/>
    </font>
    <font>
      <b/>
      <sz val="11"/>
      <name val="Calibri"/>
      <family val="2"/>
      <charset val="204"/>
      <scheme val="minor"/>
    </font>
    <font>
      <b/>
      <sz val="9"/>
      <color indexed="81"/>
      <name val="Tahoma"/>
      <family val="2"/>
      <charset val="204"/>
    </font>
    <font>
      <b/>
      <i/>
      <u/>
      <sz val="11"/>
      <color rgb="FFFF0000"/>
      <name val="Arial Cyr"/>
      <charset val="204"/>
    </font>
    <font>
      <sz val="11"/>
      <name val="Calibri"/>
      <family val="2"/>
      <charset val="204"/>
      <scheme val="minor"/>
    </font>
  </fonts>
  <fills count="41">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indexed="41"/>
        <bgColor indexed="64"/>
      </patternFill>
    </fill>
    <fill>
      <patternFill patternType="solid">
        <fgColor indexed="42"/>
        <bgColor indexed="64"/>
      </patternFill>
    </fill>
    <fill>
      <patternFill patternType="solid">
        <fgColor rgb="FFFFFFCC"/>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7" tint="0.59999389629810485"/>
        <bgColor indexed="64"/>
      </patternFill>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49"/>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45"/>
      </patternFill>
    </fill>
    <fill>
      <patternFill patternType="solid">
        <fgColor indexed="42"/>
      </patternFill>
    </fill>
    <fill>
      <patternFill patternType="solid">
        <fgColor theme="7" tint="0.39997558519241921"/>
        <bgColor indexed="64"/>
      </patternFill>
    </fill>
    <fill>
      <patternFill patternType="solid">
        <fgColor rgb="FF00FF00"/>
        <bgColor indexed="64"/>
      </patternFill>
    </fill>
    <fill>
      <patternFill patternType="solid">
        <fgColor rgb="FFFFCCFF"/>
        <bgColor indexed="64"/>
      </patternFill>
    </fill>
    <fill>
      <patternFill patternType="solid">
        <fgColor rgb="FFCCFFFF"/>
        <bgColor indexed="64"/>
      </patternFill>
    </fill>
    <fill>
      <patternFill patternType="solid">
        <fgColor rgb="FFFFFF99"/>
        <bgColor indexed="64"/>
      </patternFill>
    </fill>
    <fill>
      <patternFill patternType="solid">
        <fgColor theme="5"/>
        <bgColor indexed="64"/>
      </patternFill>
    </fill>
    <fill>
      <patternFill patternType="solid">
        <fgColor theme="9" tint="0.79998168889431442"/>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ck">
        <color indexed="8"/>
      </left>
      <right/>
      <top style="thick">
        <color indexed="8"/>
      </top>
      <bottom style="thick">
        <color indexed="8"/>
      </bottom>
      <diagonal/>
    </border>
    <border>
      <left/>
      <right style="thick">
        <color indexed="8"/>
      </right>
      <top style="thick">
        <color indexed="8"/>
      </top>
      <bottom style="thick">
        <color indexed="8"/>
      </bottom>
      <diagonal/>
    </border>
    <border>
      <left style="thick">
        <color indexed="8"/>
      </left>
      <right/>
      <top style="thick">
        <color indexed="8"/>
      </top>
      <bottom/>
      <diagonal/>
    </border>
    <border>
      <left style="thick">
        <color indexed="8"/>
      </left>
      <right style="thin">
        <color indexed="8"/>
      </right>
      <top style="thick">
        <color indexed="8"/>
      </top>
      <bottom/>
      <diagonal/>
    </border>
    <border>
      <left style="thin">
        <color indexed="8"/>
      </left>
      <right style="thick">
        <color indexed="8"/>
      </right>
      <top style="thick">
        <color indexed="8"/>
      </top>
      <bottom/>
      <diagonal/>
    </border>
    <border>
      <left style="thick">
        <color indexed="8"/>
      </left>
      <right/>
      <top/>
      <bottom/>
      <diagonal/>
    </border>
    <border>
      <left style="thick">
        <color indexed="8"/>
      </left>
      <right style="thin">
        <color indexed="8"/>
      </right>
      <top/>
      <bottom/>
      <diagonal/>
    </border>
    <border>
      <left style="thin">
        <color indexed="8"/>
      </left>
      <right style="thin">
        <color indexed="8"/>
      </right>
      <top/>
      <bottom/>
      <diagonal/>
    </border>
    <border>
      <left style="thick">
        <color indexed="8"/>
      </left>
      <right/>
      <top/>
      <bottom style="thick">
        <color indexed="8"/>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8"/>
      </left>
      <right style="thick">
        <color indexed="8"/>
      </right>
      <top/>
      <bottom/>
      <diagonal/>
    </border>
    <border>
      <left style="thick">
        <color indexed="8"/>
      </left>
      <right style="thin">
        <color indexed="8"/>
      </right>
      <top style="thick">
        <color indexed="8"/>
      </top>
      <bottom style="thick">
        <color indexed="8"/>
      </bottom>
      <diagonal/>
    </border>
    <border>
      <left style="thin">
        <color indexed="8"/>
      </left>
      <right style="thin">
        <color indexed="8"/>
      </right>
      <top style="thick">
        <color indexed="8"/>
      </top>
      <bottom style="thick">
        <color indexed="8"/>
      </bottom>
      <diagonal/>
    </border>
    <border>
      <left style="thin">
        <color indexed="8"/>
      </left>
      <right style="thick">
        <color indexed="8"/>
      </right>
      <top style="thick">
        <color indexed="8"/>
      </top>
      <bottom style="thick">
        <color indexed="8"/>
      </bottom>
      <diagonal/>
    </border>
    <border>
      <left/>
      <right style="thick">
        <color indexed="8"/>
      </right>
      <top style="thick">
        <color indexed="8"/>
      </top>
      <bottom/>
      <diagonal/>
    </border>
    <border>
      <left/>
      <right style="thick">
        <color indexed="8"/>
      </right>
      <top/>
      <bottom/>
      <diagonal/>
    </border>
    <border>
      <left/>
      <right style="thick">
        <color indexed="8"/>
      </right>
      <top/>
      <bottom style="thick">
        <color indexed="8"/>
      </bottom>
      <diagonal/>
    </border>
    <border>
      <left style="thick">
        <color indexed="8"/>
      </left>
      <right style="thin">
        <color indexed="8"/>
      </right>
      <top/>
      <bottom style="thick">
        <color indexed="8"/>
      </bottom>
      <diagonal/>
    </border>
    <border>
      <left style="thin">
        <color indexed="8"/>
      </left>
      <right style="thin">
        <color indexed="8"/>
      </right>
      <top/>
      <bottom style="thick">
        <color indexed="8"/>
      </bottom>
      <diagonal/>
    </border>
    <border>
      <left style="thin">
        <color indexed="8"/>
      </left>
      <right style="thick">
        <color indexed="8"/>
      </right>
      <top/>
      <bottom style="thick">
        <color indexed="8"/>
      </bottom>
      <diagonal/>
    </border>
    <border>
      <left/>
      <right/>
      <top style="thick">
        <color indexed="8"/>
      </top>
      <bottom/>
      <diagonal/>
    </border>
    <border>
      <left/>
      <right/>
      <top/>
      <bottom style="thick">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thin">
        <color indexed="64"/>
      </left>
      <right style="thin">
        <color indexed="64"/>
      </right>
      <top style="thin">
        <color indexed="64"/>
      </top>
      <bottom style="medium">
        <color indexed="64"/>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49"/>
      </bottom>
      <diagonal/>
    </border>
    <border>
      <left/>
      <right/>
      <top/>
      <bottom style="thick">
        <color indexed="22"/>
      </bottom>
      <diagonal/>
    </border>
    <border>
      <left/>
      <right/>
      <top/>
      <bottom style="medium">
        <color indexed="49"/>
      </bottom>
      <diagonal/>
    </border>
    <border>
      <left/>
      <right/>
      <top style="thin">
        <color indexed="49"/>
      </top>
      <bottom style="double">
        <color indexed="49"/>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medium">
        <color indexed="64"/>
      </left>
      <right style="medium">
        <color indexed="64"/>
      </right>
      <top style="medium">
        <color indexed="64"/>
      </top>
      <bottom style="thin">
        <color indexed="64"/>
      </bottom>
      <diagonal/>
    </border>
    <border>
      <left style="medium">
        <color rgb="FFFF0000"/>
      </left>
      <right style="medium">
        <color rgb="FFFF0000"/>
      </right>
      <top style="medium">
        <color rgb="FFFF0000"/>
      </top>
      <bottom style="medium">
        <color rgb="FFFF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FF00"/>
      </left>
      <right style="medium">
        <color rgb="FF00FF00"/>
      </right>
      <top style="medium">
        <color rgb="FF00FF00"/>
      </top>
      <bottom style="medium">
        <color rgb="FF00FF00"/>
      </bottom>
      <diagonal/>
    </border>
    <border>
      <left style="thin">
        <color indexed="8"/>
      </left>
      <right style="thin">
        <color indexed="8"/>
      </right>
      <top style="thick">
        <color indexed="8"/>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18">
    <xf numFmtId="0" fontId="0" fillId="0" borderId="0"/>
    <xf numFmtId="9" fontId="1" fillId="0" borderId="0" applyFont="0" applyFill="0" applyBorder="0" applyAlignment="0" applyProtection="0"/>
    <xf numFmtId="0" fontId="2" fillId="0" borderId="0"/>
    <xf numFmtId="0" fontId="7" fillId="0" borderId="0"/>
    <xf numFmtId="0" fontId="16" fillId="0" borderId="0"/>
    <xf numFmtId="0" fontId="25" fillId="0" borderId="0"/>
    <xf numFmtId="0" fontId="25" fillId="0" borderId="0"/>
    <xf numFmtId="0" fontId="25" fillId="0" borderId="0"/>
    <xf numFmtId="0" fontId="1" fillId="0" borderId="0"/>
    <xf numFmtId="0" fontId="31" fillId="18" borderId="0" applyNumberFormat="0" applyBorder="0" applyAlignment="0" applyProtection="0"/>
    <xf numFmtId="0" fontId="31" fillId="19" borderId="0" applyNumberFormat="0" applyBorder="0" applyAlignment="0" applyProtection="0"/>
    <xf numFmtId="0" fontId="31" fillId="20" borderId="0" applyNumberFormat="0" applyBorder="0" applyAlignment="0" applyProtection="0"/>
    <xf numFmtId="0" fontId="31" fillId="18" borderId="0" applyNumberFormat="0" applyBorder="0" applyAlignment="0" applyProtection="0"/>
    <xf numFmtId="0" fontId="31" fillId="21" borderId="0" applyNumberFormat="0" applyBorder="0" applyAlignment="0" applyProtection="0"/>
    <xf numFmtId="0" fontId="31" fillId="19" borderId="0" applyNumberFormat="0" applyBorder="0" applyAlignment="0" applyProtection="0"/>
    <xf numFmtId="0" fontId="31" fillId="22" borderId="0" applyNumberFormat="0" applyBorder="0" applyAlignment="0" applyProtection="0"/>
    <xf numFmtId="0" fontId="31" fillId="23" borderId="0" applyNumberFormat="0" applyBorder="0" applyAlignment="0" applyProtection="0"/>
    <xf numFmtId="0" fontId="31" fillId="24" borderId="0" applyNumberFormat="0" applyBorder="0" applyAlignment="0" applyProtection="0"/>
    <xf numFmtId="0" fontId="31" fillId="22" borderId="0" applyNumberFormat="0" applyBorder="0" applyAlignment="0" applyProtection="0"/>
    <xf numFmtId="0" fontId="31" fillId="25" borderId="0" applyNumberFormat="0" applyBorder="0" applyAlignment="0" applyProtection="0"/>
    <xf numFmtId="0" fontId="31" fillId="19" borderId="0" applyNumberFormat="0" applyBorder="0" applyAlignment="0" applyProtection="0"/>
    <xf numFmtId="0" fontId="32" fillId="26" borderId="0" applyNumberFormat="0" applyBorder="0" applyAlignment="0" applyProtection="0"/>
    <xf numFmtId="0" fontId="32" fillId="23" borderId="0" applyNumberFormat="0" applyBorder="0" applyAlignment="0" applyProtection="0"/>
    <xf numFmtId="0" fontId="32" fillId="24" borderId="0" applyNumberFormat="0" applyBorder="0" applyAlignment="0" applyProtection="0"/>
    <xf numFmtId="0" fontId="32" fillId="22" borderId="0" applyNumberFormat="0" applyBorder="0" applyAlignment="0" applyProtection="0"/>
    <xf numFmtId="0" fontId="32" fillId="26" borderId="0" applyNumberFormat="0" applyBorder="0" applyAlignment="0" applyProtection="0"/>
    <xf numFmtId="0" fontId="32" fillId="19" borderId="0" applyNumberFormat="0" applyBorder="0" applyAlignment="0" applyProtection="0"/>
    <xf numFmtId="0" fontId="16" fillId="0" borderId="0"/>
    <xf numFmtId="0" fontId="32" fillId="26" borderId="0" applyNumberFormat="0" applyBorder="0" applyAlignment="0" applyProtection="0"/>
    <xf numFmtId="0" fontId="32" fillId="27" borderId="0" applyNumberFormat="0" applyBorder="0" applyAlignment="0" applyProtection="0"/>
    <xf numFmtId="0" fontId="32" fillId="28" borderId="0" applyNumberFormat="0" applyBorder="0" applyAlignment="0" applyProtection="0"/>
    <xf numFmtId="0" fontId="32" fillId="29" borderId="0" applyNumberFormat="0" applyBorder="0" applyAlignment="0" applyProtection="0"/>
    <xf numFmtId="0" fontId="32" fillId="26" borderId="0" applyNumberFormat="0" applyBorder="0" applyAlignment="0" applyProtection="0"/>
    <xf numFmtId="0" fontId="32" fillId="30" borderId="0" applyNumberFormat="0" applyBorder="0" applyAlignment="0" applyProtection="0"/>
    <xf numFmtId="0" fontId="33" fillId="19" borderId="41" applyNumberFormat="0" applyAlignment="0" applyProtection="0"/>
    <xf numFmtId="0" fontId="34" fillId="18" borderId="42" applyNumberFormat="0" applyAlignment="0" applyProtection="0"/>
    <xf numFmtId="0" fontId="35" fillId="18" borderId="41"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alignment vertical="top"/>
      <protection locked="0"/>
    </xf>
    <xf numFmtId="0" fontId="15" fillId="0" borderId="0" applyNumberFormat="0" applyFill="0" applyBorder="0" applyAlignment="0" applyProtection="0"/>
    <xf numFmtId="0" fontId="15" fillId="0" borderId="0" applyNumberFormat="0" applyFill="0" applyBorder="0" applyAlignment="0" applyProtection="0"/>
    <xf numFmtId="164" fontId="31" fillId="0" borderId="0" applyFont="0" applyFill="0" applyBorder="0" applyAlignment="0" applyProtection="0"/>
    <xf numFmtId="0" fontId="38" fillId="0" borderId="43" applyNumberFormat="0" applyFill="0" applyAlignment="0" applyProtection="0"/>
    <xf numFmtId="0" fontId="39" fillId="0" borderId="44" applyNumberFormat="0" applyFill="0" applyAlignment="0" applyProtection="0"/>
    <xf numFmtId="0" fontId="40" fillId="0" borderId="45" applyNumberFormat="0" applyFill="0" applyAlignment="0" applyProtection="0"/>
    <xf numFmtId="0" fontId="40" fillId="0" borderId="0" applyNumberFormat="0" applyFill="0" applyBorder="0" applyAlignment="0" applyProtection="0"/>
    <xf numFmtId="0" fontId="41" fillId="0" borderId="46" applyNumberFormat="0" applyFill="0" applyAlignment="0" applyProtection="0"/>
    <xf numFmtId="0" fontId="42" fillId="31" borderId="47" applyNumberFormat="0" applyAlignment="0" applyProtection="0"/>
    <xf numFmtId="0" fontId="43" fillId="0" borderId="0" applyNumberFormat="0" applyFill="0" applyBorder="0" applyAlignment="0" applyProtection="0"/>
    <xf numFmtId="0" fontId="44" fillId="24" borderId="0" applyNumberFormat="0" applyBorder="0" applyAlignment="0" applyProtection="0"/>
    <xf numFmtId="0" fontId="45" fillId="0" borderId="0"/>
    <xf numFmtId="0" fontId="1" fillId="0" borderId="0"/>
    <xf numFmtId="0" fontId="1" fillId="0" borderId="0"/>
    <xf numFmtId="0" fontId="46" fillId="0" borderId="0"/>
    <xf numFmtId="0" fontId="1" fillId="0" borderId="0"/>
    <xf numFmtId="0" fontId="1" fillId="0" borderId="0"/>
    <xf numFmtId="0" fontId="1" fillId="0" borderId="0"/>
    <xf numFmtId="0" fontId="1" fillId="0" borderId="0"/>
    <xf numFmtId="0" fontId="1" fillId="0" borderId="0"/>
    <xf numFmtId="0" fontId="47" fillId="0" borderId="0"/>
    <xf numFmtId="0" fontId="16" fillId="0" borderId="0"/>
    <xf numFmtId="0" fontId="7" fillId="0" borderId="0"/>
    <xf numFmtId="0" fontId="16" fillId="0" borderId="0"/>
    <xf numFmtId="0" fontId="16" fillId="0" borderId="0"/>
    <xf numFmtId="0" fontId="16" fillId="0" borderId="0"/>
    <xf numFmtId="0" fontId="2" fillId="0" borderId="0"/>
    <xf numFmtId="0" fontId="7" fillId="0" borderId="0"/>
    <xf numFmtId="0" fontId="7" fillId="0" borderId="0"/>
    <xf numFmtId="0" fontId="48" fillId="0" borderId="0"/>
    <xf numFmtId="0" fontId="16" fillId="0" borderId="0"/>
    <xf numFmtId="0" fontId="1" fillId="0" borderId="0"/>
    <xf numFmtId="0" fontId="48" fillId="0" borderId="0"/>
    <xf numFmtId="0" fontId="1" fillId="0" borderId="0"/>
    <xf numFmtId="0" fontId="1" fillId="0" borderId="0"/>
    <xf numFmtId="0" fontId="1" fillId="0" borderId="0"/>
    <xf numFmtId="0" fontId="16" fillId="0" borderId="0"/>
    <xf numFmtId="0" fontId="49" fillId="0" borderId="0"/>
    <xf numFmtId="0" fontId="16" fillId="0" borderId="0"/>
    <xf numFmtId="0" fontId="16" fillId="0" borderId="0"/>
    <xf numFmtId="0" fontId="45" fillId="0" borderId="0"/>
    <xf numFmtId="0" fontId="45" fillId="0" borderId="0"/>
    <xf numFmtId="0" fontId="16" fillId="0" borderId="0"/>
    <xf numFmtId="0" fontId="31" fillId="0" borderId="0"/>
    <xf numFmtId="0" fontId="48" fillId="0" borderId="0"/>
    <xf numFmtId="0" fontId="31" fillId="0" borderId="0"/>
    <xf numFmtId="0" fontId="16" fillId="0" borderId="0"/>
    <xf numFmtId="0" fontId="48" fillId="0" borderId="0"/>
    <xf numFmtId="0" fontId="16" fillId="0" borderId="0"/>
    <xf numFmtId="0" fontId="46" fillId="0" borderId="0"/>
    <xf numFmtId="0" fontId="45" fillId="0" borderId="0"/>
    <xf numFmtId="0" fontId="50" fillId="32" borderId="0" applyNumberFormat="0" applyBorder="0" applyAlignment="0" applyProtection="0"/>
    <xf numFmtId="0" fontId="51" fillId="0" borderId="0" applyNumberFormat="0" applyFill="0" applyBorder="0" applyAlignment="0" applyProtection="0"/>
    <xf numFmtId="0" fontId="31" fillId="20" borderId="48" applyNumberFormat="0" applyFont="0" applyAlignment="0" applyProtection="0"/>
    <xf numFmtId="9" fontId="16" fillId="0" borderId="0" applyFont="0" applyFill="0" applyBorder="0" applyAlignment="0" applyProtection="0"/>
    <xf numFmtId="9" fontId="7" fillId="0" borderId="0" applyFont="0" applyFill="0" applyBorder="0" applyAlignment="0" applyProtection="0"/>
    <xf numFmtId="9" fontId="16" fillId="0" borderId="0" applyFont="0" applyFill="0" applyBorder="0" applyAlignment="0" applyProtection="0"/>
    <xf numFmtId="9" fontId="48" fillId="0" borderId="0" applyFill="0" applyBorder="0" applyAlignment="0" applyProtection="0"/>
    <xf numFmtId="9" fontId="48" fillId="0" borderId="0" applyFill="0" applyBorder="0" applyAlignment="0" applyProtection="0"/>
    <xf numFmtId="9" fontId="31" fillId="0" borderId="0" applyFont="0" applyFill="0" applyBorder="0" applyAlignment="0" applyProtection="0"/>
    <xf numFmtId="9" fontId="45"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45" fillId="0" borderId="0" applyFont="0" applyFill="0" applyBorder="0" applyAlignment="0" applyProtection="0"/>
    <xf numFmtId="9" fontId="45" fillId="0" borderId="0" applyFont="0" applyFill="0" applyBorder="0" applyAlignment="0" applyProtection="0"/>
    <xf numFmtId="9" fontId="3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52" fillId="0" borderId="49" applyNumberFormat="0" applyFill="0" applyAlignment="0" applyProtection="0"/>
    <xf numFmtId="0" fontId="53" fillId="0" borderId="0" applyNumberFormat="0" applyFill="0" applyBorder="0" applyAlignment="0" applyProtection="0"/>
    <xf numFmtId="178" fontId="48" fillId="0" borderId="0" applyFill="0" applyBorder="0" applyAlignment="0" applyProtection="0"/>
    <xf numFmtId="165" fontId="16" fillId="0" borderId="0" applyFill="0" applyBorder="0" applyAlignment="0" applyProtection="0"/>
    <xf numFmtId="165" fontId="1" fillId="0" borderId="0" applyFont="0" applyFill="0" applyBorder="0" applyAlignment="0" applyProtection="0"/>
    <xf numFmtId="165" fontId="31" fillId="0" borderId="0" applyFont="0" applyFill="0" applyBorder="0" applyAlignment="0" applyProtection="0"/>
    <xf numFmtId="0" fontId="54" fillId="33" borderId="0" applyNumberFormat="0" applyBorder="0" applyAlignment="0" applyProtection="0"/>
    <xf numFmtId="43" fontId="1" fillId="0" borderId="0" applyFont="0" applyFill="0" applyBorder="0" applyAlignment="0" applyProtection="0"/>
    <xf numFmtId="0" fontId="65" fillId="0" borderId="0"/>
    <xf numFmtId="0" fontId="65" fillId="0" borderId="0"/>
    <xf numFmtId="0" fontId="65" fillId="0" borderId="0"/>
  </cellStyleXfs>
  <cellXfs count="301">
    <xf numFmtId="0" fontId="0" fillId="0" borderId="0" xfId="0"/>
    <xf numFmtId="0" fontId="5" fillId="0" borderId="0" xfId="0" applyFont="1"/>
    <xf numFmtId="166" fontId="5" fillId="0" borderId="0" xfId="0" applyNumberFormat="1" applyFont="1"/>
    <xf numFmtId="166" fontId="5" fillId="0" borderId="0" xfId="0" applyNumberFormat="1" applyFont="1" applyAlignment="1">
      <alignment horizontal="right"/>
    </xf>
    <xf numFmtId="167" fontId="5" fillId="0" borderId="0" xfId="0" applyNumberFormat="1" applyFont="1" applyAlignment="1">
      <alignment horizontal="right"/>
    </xf>
    <xf numFmtId="0" fontId="3" fillId="0" borderId="0" xfId="2" applyNumberFormat="1" applyFont="1" applyBorder="1" applyAlignment="1">
      <alignment horizontal="center" vertical="center" wrapText="1"/>
    </xf>
    <xf numFmtId="0" fontId="3" fillId="5" borderId="0" xfId="2" applyNumberFormat="1" applyFont="1" applyFill="1" applyBorder="1" applyAlignment="1">
      <alignment horizontal="center" vertical="center" wrapText="1"/>
    </xf>
    <xf numFmtId="0" fontId="9" fillId="10" borderId="1" xfId="3" applyFont="1" applyFill="1" applyBorder="1" applyAlignment="1">
      <alignment horizontal="left" vertical="center"/>
    </xf>
    <xf numFmtId="0" fontId="5" fillId="0" borderId="0" xfId="0" applyFont="1" applyBorder="1"/>
    <xf numFmtId="168" fontId="5" fillId="3" borderId="0" xfId="1" applyNumberFormat="1" applyFont="1" applyFill="1" applyBorder="1"/>
    <xf numFmtId="0" fontId="4" fillId="13" borderId="0" xfId="2" applyNumberFormat="1" applyFont="1" applyFill="1" applyBorder="1" applyAlignment="1">
      <alignment horizontal="center" vertical="center" wrapText="1"/>
    </xf>
    <xf numFmtId="0" fontId="4" fillId="14" borderId="0" xfId="2" applyNumberFormat="1" applyFont="1" applyFill="1" applyBorder="1" applyAlignment="1">
      <alignment horizontal="center" vertical="center" wrapText="1"/>
    </xf>
    <xf numFmtId="0" fontId="4" fillId="7" borderId="0" xfId="2" applyNumberFormat="1" applyFont="1" applyFill="1" applyBorder="1" applyAlignment="1">
      <alignment horizontal="center" vertical="center" wrapText="1"/>
    </xf>
    <xf numFmtId="166" fontId="4" fillId="0" borderId="0" xfId="2" applyNumberFormat="1" applyFont="1" applyBorder="1" applyAlignment="1">
      <alignment horizontal="right"/>
    </xf>
    <xf numFmtId="166" fontId="4" fillId="6" borderId="0" xfId="2" applyNumberFormat="1" applyFont="1" applyFill="1" applyBorder="1" applyAlignment="1">
      <alignment horizontal="right"/>
    </xf>
    <xf numFmtId="166" fontId="4" fillId="3" borderId="0" xfId="2" applyNumberFormat="1" applyFont="1" applyFill="1" applyBorder="1" applyAlignment="1">
      <alignment horizontal="right"/>
    </xf>
    <xf numFmtId="166" fontId="5" fillId="0" borderId="0" xfId="0" applyNumberFormat="1" applyFont="1" applyBorder="1"/>
    <xf numFmtId="166" fontId="4" fillId="4" borderId="0" xfId="2" applyNumberFormat="1" applyFont="1" applyFill="1" applyBorder="1" applyAlignment="1">
      <alignment horizontal="right"/>
    </xf>
    <xf numFmtId="166" fontId="4" fillId="5" borderId="0" xfId="2" applyNumberFormat="1" applyFont="1" applyFill="1" applyBorder="1" applyAlignment="1">
      <alignment horizontal="right"/>
    </xf>
    <xf numFmtId="0" fontId="3" fillId="14" borderId="2" xfId="2" applyNumberFormat="1" applyFont="1" applyFill="1" applyBorder="1" applyAlignment="1">
      <alignment horizontal="center" vertical="center" wrapText="1"/>
    </xf>
    <xf numFmtId="0" fontId="3" fillId="7" borderId="2" xfId="2" applyNumberFormat="1" applyFont="1" applyFill="1" applyBorder="1" applyAlignment="1">
      <alignment horizontal="center" vertical="center" wrapText="1"/>
    </xf>
    <xf numFmtId="0" fontId="5" fillId="0" borderId="2" xfId="0" applyFont="1" applyBorder="1"/>
    <xf numFmtId="0" fontId="3" fillId="4" borderId="2" xfId="2" applyNumberFormat="1" applyFont="1" applyFill="1" applyBorder="1" applyAlignment="1">
      <alignment horizontal="center" vertical="center" wrapText="1"/>
    </xf>
    <xf numFmtId="0" fontId="3" fillId="5" borderId="2" xfId="2" applyNumberFormat="1" applyFont="1" applyFill="1" applyBorder="1" applyAlignment="1">
      <alignment horizontal="center" vertical="center" wrapText="1"/>
    </xf>
    <xf numFmtId="0" fontId="17" fillId="0" borderId="0" xfId="0" applyFont="1"/>
    <xf numFmtId="0" fontId="18" fillId="7" borderId="2" xfId="2" applyNumberFormat="1" applyFont="1" applyFill="1" applyBorder="1" applyAlignment="1">
      <alignment horizontal="center" vertical="center" wrapText="1"/>
    </xf>
    <xf numFmtId="17" fontId="20" fillId="4" borderId="0" xfId="2" applyNumberFormat="1" applyFont="1" applyFill="1" applyBorder="1" applyAlignment="1">
      <alignment horizontal="center" vertical="center" wrapText="1"/>
    </xf>
    <xf numFmtId="0" fontId="17" fillId="4" borderId="0" xfId="0" applyFont="1" applyFill="1"/>
    <xf numFmtId="169" fontId="5" fillId="3" borderId="0" xfId="1" applyNumberFormat="1" applyFont="1" applyFill="1" applyBorder="1"/>
    <xf numFmtId="0" fontId="3" fillId="0" borderId="2" xfId="2" applyNumberFormat="1" applyFont="1" applyFill="1" applyBorder="1" applyAlignment="1">
      <alignment horizontal="center" vertical="center" wrapText="1"/>
    </xf>
    <xf numFmtId="0" fontId="19" fillId="0" borderId="0" xfId="4" applyFont="1" applyBorder="1" applyAlignment="1">
      <alignment horizontal="center" vertical="center"/>
    </xf>
    <xf numFmtId="172" fontId="5" fillId="0" borderId="0" xfId="0" applyNumberFormat="1" applyFont="1" applyAlignment="1">
      <alignment horizontal="center" vertical="center"/>
    </xf>
    <xf numFmtId="0" fontId="5" fillId="0" borderId="0" xfId="0" applyFont="1" applyFill="1" applyBorder="1"/>
    <xf numFmtId="17" fontId="4" fillId="0" borderId="0" xfId="2" applyNumberFormat="1" applyFont="1" applyFill="1" applyBorder="1" applyAlignment="1">
      <alignment horizontal="center" vertical="center" wrapText="1"/>
    </xf>
    <xf numFmtId="0" fontId="4" fillId="0" borderId="0" xfId="2" applyNumberFormat="1" applyFont="1" applyFill="1" applyBorder="1" applyAlignment="1">
      <alignment horizontal="center"/>
    </xf>
    <xf numFmtId="0" fontId="5" fillId="0" borderId="0" xfId="0" applyFont="1" applyFill="1"/>
    <xf numFmtId="14" fontId="4" fillId="0" borderId="0" xfId="2" applyNumberFormat="1" applyFont="1" applyFill="1" applyBorder="1" applyAlignment="1">
      <alignment horizontal="center" vertical="center" wrapText="1"/>
    </xf>
    <xf numFmtId="14" fontId="5" fillId="0" borderId="0" xfId="0" applyNumberFormat="1" applyFont="1" applyFill="1"/>
    <xf numFmtId="0" fontId="20" fillId="10" borderId="1" xfId="3" applyFont="1" applyFill="1" applyBorder="1"/>
    <xf numFmtId="10" fontId="21" fillId="0" borderId="0" xfId="0" applyNumberFormat="1" applyFont="1" applyAlignment="1">
      <alignment horizontal="left"/>
    </xf>
    <xf numFmtId="0" fontId="17" fillId="0" borderId="0" xfId="0" applyFont="1" applyAlignment="1">
      <alignment horizontal="center"/>
    </xf>
    <xf numFmtId="0" fontId="17" fillId="0" borderId="1" xfId="0" applyFont="1" applyBorder="1"/>
    <xf numFmtId="17" fontId="22" fillId="15" borderId="1" xfId="0" applyNumberFormat="1" applyFont="1" applyFill="1" applyBorder="1" applyAlignment="1">
      <alignment horizontal="center"/>
    </xf>
    <xf numFmtId="0" fontId="20" fillId="9" borderId="1" xfId="3" applyFont="1" applyFill="1" applyBorder="1"/>
    <xf numFmtId="2" fontId="17" fillId="0" borderId="1" xfId="0" applyNumberFormat="1" applyFont="1" applyBorder="1"/>
    <xf numFmtId="0" fontId="20" fillId="11" borderId="1" xfId="3" applyFont="1" applyFill="1" applyBorder="1"/>
    <xf numFmtId="174" fontId="5" fillId="0" borderId="0" xfId="0" applyNumberFormat="1" applyFont="1" applyAlignment="1">
      <alignment horizontal="center" vertical="center"/>
    </xf>
    <xf numFmtId="0" fontId="5" fillId="0" borderId="0" xfId="0" applyFont="1" applyAlignment="1">
      <alignment horizontal="center"/>
    </xf>
    <xf numFmtId="166" fontId="5" fillId="7" borderId="0" xfId="0" applyNumberFormat="1" applyFont="1" applyFill="1"/>
    <xf numFmtId="0" fontId="5" fillId="0" borderId="2" xfId="0" applyFont="1" applyBorder="1" applyAlignment="1">
      <alignment horizontal="center" vertical="center"/>
    </xf>
    <xf numFmtId="171" fontId="4" fillId="0" borderId="3" xfId="2" applyNumberFormat="1" applyFont="1" applyFill="1" applyBorder="1" applyAlignment="1">
      <alignment horizontal="right"/>
    </xf>
    <xf numFmtId="171" fontId="4" fillId="0" borderId="4" xfId="2" applyNumberFormat="1" applyFont="1" applyFill="1" applyBorder="1" applyAlignment="1">
      <alignment horizontal="right"/>
    </xf>
    <xf numFmtId="175" fontId="5" fillId="0" borderId="17" xfId="1" applyNumberFormat="1" applyFont="1" applyFill="1" applyBorder="1"/>
    <xf numFmtId="171" fontId="4" fillId="14" borderId="4" xfId="2" applyNumberFormat="1" applyFont="1" applyFill="1" applyBorder="1" applyAlignment="1">
      <alignment horizontal="right"/>
    </xf>
    <xf numFmtId="175" fontId="5" fillId="14" borderId="17" xfId="1" applyNumberFormat="1" applyFont="1" applyFill="1" applyBorder="1"/>
    <xf numFmtId="171" fontId="4" fillId="0" borderId="5" xfId="2" applyNumberFormat="1" applyFont="1" applyFill="1" applyBorder="1" applyAlignment="1">
      <alignment horizontal="right"/>
    </xf>
    <xf numFmtId="175" fontId="5" fillId="0" borderId="18" xfId="1" applyNumberFormat="1" applyFont="1" applyFill="1" applyBorder="1"/>
    <xf numFmtId="0" fontId="20" fillId="0" borderId="0" xfId="4" applyFont="1" applyAlignment="1"/>
    <xf numFmtId="170" fontId="5" fillId="0" borderId="0" xfId="1" applyNumberFormat="1" applyFont="1" applyAlignment="1">
      <alignment horizontal="center"/>
    </xf>
    <xf numFmtId="166" fontId="4" fillId="16" borderId="0" xfId="2" applyNumberFormat="1" applyFont="1" applyFill="1" applyBorder="1" applyAlignment="1">
      <alignment horizontal="right"/>
    </xf>
    <xf numFmtId="166" fontId="4" fillId="17" borderId="0" xfId="2" applyNumberFormat="1" applyFont="1" applyFill="1" applyBorder="1" applyAlignment="1">
      <alignment horizontal="right"/>
    </xf>
    <xf numFmtId="176" fontId="17" fillId="0" borderId="1" xfId="0" applyNumberFormat="1" applyFont="1" applyBorder="1" applyAlignment="1">
      <alignment horizontal="center"/>
    </xf>
    <xf numFmtId="0" fontId="22" fillId="0" borderId="0" xfId="0" applyFont="1" applyAlignment="1">
      <alignment horizontal="center"/>
    </xf>
    <xf numFmtId="177" fontId="17" fillId="0" borderId="1" xfId="0" applyNumberFormat="1" applyFont="1" applyBorder="1"/>
    <xf numFmtId="0" fontId="22" fillId="0" borderId="0" xfId="0" applyFont="1" applyAlignment="1">
      <alignment horizontal="center" vertical="center"/>
    </xf>
    <xf numFmtId="0" fontId="23" fillId="0" borderId="30" xfId="5" applyFont="1" applyBorder="1" applyAlignment="1">
      <alignment horizontal="center" vertical="center"/>
    </xf>
    <xf numFmtId="0" fontId="26" fillId="0" borderId="23" xfId="6" applyFont="1" applyBorder="1" applyAlignment="1">
      <alignment horizontal="left" vertical="top"/>
    </xf>
    <xf numFmtId="0" fontId="26" fillId="0" borderId="24" xfId="6" applyFont="1" applyBorder="1" applyAlignment="1">
      <alignment horizontal="left" vertical="top"/>
    </xf>
    <xf numFmtId="0" fontId="26" fillId="0" borderId="25" xfId="6" applyFont="1" applyBorder="1" applyAlignment="1">
      <alignment horizontal="left" vertical="top"/>
    </xf>
    <xf numFmtId="174" fontId="4" fillId="0" borderId="0" xfId="2" applyNumberFormat="1" applyFont="1" applyBorder="1" applyAlignment="1">
      <alignment horizontal="center"/>
    </xf>
    <xf numFmtId="9" fontId="5" fillId="0" borderId="0" xfId="1" applyFont="1"/>
    <xf numFmtId="0" fontId="8" fillId="0" borderId="0" xfId="3" applyFont="1" applyFill="1" applyBorder="1" applyAlignment="1">
      <alignment vertical="center"/>
    </xf>
    <xf numFmtId="0" fontId="25" fillId="0" borderId="0" xfId="7" applyAlignment="1">
      <alignment vertical="center"/>
    </xf>
    <xf numFmtId="0" fontId="12" fillId="0" borderId="0" xfId="3" applyFont="1" applyFill="1" applyBorder="1" applyAlignment="1">
      <alignment vertical="center"/>
    </xf>
    <xf numFmtId="0" fontId="10" fillId="0" borderId="0" xfId="3" applyFont="1" applyFill="1" applyBorder="1" applyAlignment="1">
      <alignment vertical="center"/>
    </xf>
    <xf numFmtId="1" fontId="14" fillId="9" borderId="1" xfId="3" applyNumberFormat="1" applyFont="1" applyFill="1" applyBorder="1" applyAlignment="1">
      <alignment horizontal="center" vertical="center"/>
    </xf>
    <xf numFmtId="0" fontId="9" fillId="9" borderId="1" xfId="3" applyFont="1" applyFill="1" applyBorder="1" applyAlignment="1">
      <alignment horizontal="left" vertical="center"/>
    </xf>
    <xf numFmtId="3" fontId="9" fillId="9" borderId="1" xfId="3" applyNumberFormat="1" applyFont="1" applyFill="1" applyBorder="1" applyAlignment="1">
      <alignment vertical="center"/>
    </xf>
    <xf numFmtId="0" fontId="27" fillId="0" borderId="0" xfId="7" applyFont="1" applyAlignment="1">
      <alignment vertical="center"/>
    </xf>
    <xf numFmtId="0" fontId="9" fillId="9" borderId="40" xfId="3" applyFont="1" applyFill="1" applyBorder="1" applyAlignment="1">
      <alignment horizontal="left" vertical="center"/>
    </xf>
    <xf numFmtId="3" fontId="9" fillId="9" borderId="40" xfId="3" applyNumberFormat="1" applyFont="1" applyFill="1" applyBorder="1" applyAlignment="1">
      <alignment vertical="center"/>
    </xf>
    <xf numFmtId="0" fontId="14" fillId="9" borderId="33" xfId="3" applyFont="1" applyFill="1" applyBorder="1" applyAlignment="1">
      <alignment horizontal="left" vertical="center"/>
    </xf>
    <xf numFmtId="3" fontId="14" fillId="9" borderId="33" xfId="3" applyNumberFormat="1" applyFont="1" applyFill="1" applyBorder="1" applyAlignment="1">
      <alignment vertical="center"/>
    </xf>
    <xf numFmtId="0" fontId="14" fillId="9" borderId="1" xfId="3" applyFont="1" applyFill="1" applyBorder="1" applyAlignment="1">
      <alignment horizontal="left" vertical="center"/>
    </xf>
    <xf numFmtId="3" fontId="14" fillId="9" borderId="1" xfId="3" applyNumberFormat="1" applyFont="1" applyFill="1" applyBorder="1" applyAlignment="1">
      <alignment vertical="center"/>
    </xf>
    <xf numFmtId="0" fontId="14" fillId="0" borderId="0" xfId="3" applyFont="1" applyFill="1" applyBorder="1" applyAlignment="1">
      <alignment vertical="center"/>
    </xf>
    <xf numFmtId="0" fontId="14" fillId="0" borderId="0" xfId="3" applyFont="1" applyFill="1" applyBorder="1" applyAlignment="1">
      <alignment horizontal="left" vertical="center"/>
    </xf>
    <xf numFmtId="3" fontId="11" fillId="0" borderId="0" xfId="3" applyNumberFormat="1" applyFont="1" applyFill="1" applyBorder="1" applyAlignment="1">
      <alignment vertical="center"/>
    </xf>
    <xf numFmtId="3" fontId="14" fillId="0" borderId="0" xfId="3" applyNumberFormat="1" applyFont="1" applyFill="1" applyBorder="1" applyAlignment="1">
      <alignment vertical="center"/>
    </xf>
    <xf numFmtId="3" fontId="9" fillId="10" borderId="1" xfId="3" applyNumberFormat="1" applyFont="1" applyFill="1" applyBorder="1" applyAlignment="1">
      <alignment vertical="center"/>
    </xf>
    <xf numFmtId="0" fontId="9" fillId="10" borderId="40" xfId="3" applyFont="1" applyFill="1" applyBorder="1" applyAlignment="1">
      <alignment horizontal="left" vertical="center"/>
    </xf>
    <xf numFmtId="3" fontId="9" fillId="10" borderId="40" xfId="3" applyNumberFormat="1" applyFont="1" applyFill="1" applyBorder="1" applyAlignment="1">
      <alignment vertical="center"/>
    </xf>
    <xf numFmtId="0" fontId="14" fillId="10" borderId="33" xfId="3" applyFont="1" applyFill="1" applyBorder="1" applyAlignment="1">
      <alignment horizontal="left" vertical="center"/>
    </xf>
    <xf numFmtId="3" fontId="14" fillId="10" borderId="33" xfId="3" applyNumberFormat="1" applyFont="1" applyFill="1" applyBorder="1" applyAlignment="1">
      <alignment vertical="center"/>
    </xf>
    <xf numFmtId="0" fontId="14" fillId="10" borderId="1" xfId="3" applyFont="1" applyFill="1" applyBorder="1" applyAlignment="1">
      <alignment horizontal="left" vertical="center"/>
    </xf>
    <xf numFmtId="3" fontId="14" fillId="10" borderId="1" xfId="3" applyNumberFormat="1" applyFont="1" applyFill="1" applyBorder="1" applyAlignment="1">
      <alignment vertical="center"/>
    </xf>
    <xf numFmtId="0" fontId="14" fillId="2" borderId="0" xfId="3" applyFont="1" applyFill="1" applyBorder="1" applyAlignment="1">
      <alignment vertical="center"/>
    </xf>
    <xf numFmtId="0" fontId="14" fillId="2" borderId="0" xfId="3" applyFont="1" applyFill="1" applyBorder="1" applyAlignment="1">
      <alignment horizontal="left" vertical="center"/>
    </xf>
    <xf numFmtId="3" fontId="14" fillId="2" borderId="0" xfId="3" applyNumberFormat="1" applyFont="1" applyFill="1" applyBorder="1" applyAlignment="1">
      <alignment vertical="center"/>
    </xf>
    <xf numFmtId="0" fontId="28" fillId="0" borderId="0" xfId="8" applyFont="1" applyAlignment="1">
      <alignment vertical="center"/>
    </xf>
    <xf numFmtId="0" fontId="9" fillId="11" borderId="1" xfId="3" applyFont="1" applyFill="1" applyBorder="1" applyAlignment="1">
      <alignment horizontal="left" vertical="center"/>
    </xf>
    <xf numFmtId="3" fontId="9" fillId="11" borderId="1" xfId="3" applyNumberFormat="1" applyFont="1" applyFill="1" applyBorder="1" applyAlignment="1">
      <alignment vertical="center"/>
    </xf>
    <xf numFmtId="0" fontId="9" fillId="11" borderId="40" xfId="3" applyFont="1" applyFill="1" applyBorder="1" applyAlignment="1">
      <alignment horizontal="left" vertical="center"/>
    </xf>
    <xf numFmtId="3" fontId="9" fillId="11" borderId="40" xfId="3" applyNumberFormat="1" applyFont="1" applyFill="1" applyBorder="1" applyAlignment="1">
      <alignment vertical="center"/>
    </xf>
    <xf numFmtId="0" fontId="14" fillId="11" borderId="33" xfId="3" applyFont="1" applyFill="1" applyBorder="1" applyAlignment="1">
      <alignment horizontal="left" vertical="center"/>
    </xf>
    <xf numFmtId="3" fontId="14" fillId="11" borderId="33" xfId="3" applyNumberFormat="1" applyFont="1" applyFill="1" applyBorder="1" applyAlignment="1">
      <alignment vertical="center"/>
    </xf>
    <xf numFmtId="0" fontId="14" fillId="11" borderId="1" xfId="3" applyFont="1" applyFill="1" applyBorder="1" applyAlignment="1">
      <alignment horizontal="left" vertical="center"/>
    </xf>
    <xf numFmtId="3" fontId="14" fillId="11" borderId="1" xfId="3" applyNumberFormat="1" applyFont="1" applyFill="1" applyBorder="1" applyAlignment="1">
      <alignment vertical="center"/>
    </xf>
    <xf numFmtId="0" fontId="25" fillId="0" borderId="0" xfId="7" applyFill="1" applyAlignment="1">
      <alignment vertical="center"/>
    </xf>
    <xf numFmtId="0" fontId="9" fillId="10" borderId="1" xfId="3" applyNumberFormat="1" applyFont="1" applyFill="1" applyBorder="1" applyAlignment="1">
      <alignment horizontal="left" vertical="center"/>
    </xf>
    <xf numFmtId="179" fontId="14" fillId="9" borderId="1" xfId="3" applyNumberFormat="1" applyFont="1" applyFill="1" applyBorder="1" applyAlignment="1">
      <alignment horizontal="center" vertical="center"/>
    </xf>
    <xf numFmtId="0" fontId="46" fillId="0" borderId="0" xfId="7" applyFont="1" applyAlignment="1">
      <alignment horizontal="center" vertical="center"/>
    </xf>
    <xf numFmtId="3" fontId="4" fillId="0" borderId="4" xfId="2" applyNumberFormat="1" applyFont="1" applyFill="1" applyBorder="1" applyAlignment="1">
      <alignment horizontal="right"/>
    </xf>
    <xf numFmtId="3" fontId="4" fillId="14" borderId="4" xfId="2" applyNumberFormat="1" applyFont="1" applyFill="1" applyBorder="1" applyAlignment="1">
      <alignment horizontal="right"/>
    </xf>
    <xf numFmtId="0" fontId="17" fillId="0" borderId="0" xfId="0" applyFont="1" applyAlignment="1">
      <alignment vertical="center"/>
    </xf>
    <xf numFmtId="0" fontId="17" fillId="0" borderId="0" xfId="0" applyFont="1" applyAlignment="1">
      <alignment horizontal="center" vertical="center"/>
    </xf>
    <xf numFmtId="0" fontId="22" fillId="0" borderId="0" xfId="0" applyFont="1" applyAlignment="1">
      <alignment vertical="center"/>
    </xf>
    <xf numFmtId="0" fontId="17" fillId="6" borderId="1" xfId="0" applyFont="1" applyFill="1" applyBorder="1" applyAlignment="1">
      <alignment vertical="center"/>
    </xf>
    <xf numFmtId="166" fontId="20" fillId="8" borderId="1" xfId="2" applyNumberFormat="1" applyFont="1" applyFill="1" applyBorder="1" applyAlignment="1">
      <alignment horizontal="left" vertical="center"/>
    </xf>
    <xf numFmtId="0" fontId="17" fillId="3" borderId="1" xfId="0" applyFont="1" applyFill="1" applyBorder="1" applyAlignment="1">
      <alignment vertical="center"/>
    </xf>
    <xf numFmtId="0" fontId="17" fillId="4" borderId="1" xfId="0" applyFont="1" applyFill="1" applyBorder="1" applyAlignment="1">
      <alignment vertical="center"/>
    </xf>
    <xf numFmtId="0" fontId="17" fillId="5" borderId="1" xfId="0" applyFont="1" applyFill="1" applyBorder="1" applyAlignment="1">
      <alignment vertical="center"/>
    </xf>
    <xf numFmtId="14" fontId="17" fillId="0" borderId="0" xfId="0" applyNumberFormat="1" applyFont="1" applyAlignment="1">
      <alignment vertical="center"/>
    </xf>
    <xf numFmtId="0" fontId="27" fillId="0" borderId="0" xfId="64" applyFont="1" applyAlignment="1">
      <alignment vertical="center"/>
    </xf>
    <xf numFmtId="0" fontId="16" fillId="0" borderId="0" xfId="64" applyAlignment="1">
      <alignment vertical="center"/>
    </xf>
    <xf numFmtId="0" fontId="55" fillId="0" borderId="0" xfId="0" applyFont="1" applyAlignment="1">
      <alignment vertical="center"/>
    </xf>
    <xf numFmtId="0" fontId="0" fillId="0" borderId="0" xfId="0" applyAlignment="1">
      <alignment vertical="center"/>
    </xf>
    <xf numFmtId="0" fontId="56" fillId="15" borderId="50" xfId="0" applyFont="1" applyFill="1" applyBorder="1" applyAlignment="1">
      <alignment vertical="center"/>
    </xf>
    <xf numFmtId="43" fontId="0" fillId="0" borderId="0" xfId="0" applyNumberFormat="1" applyAlignment="1">
      <alignment vertical="center"/>
    </xf>
    <xf numFmtId="0" fontId="0" fillId="0" borderId="0" xfId="0" applyAlignment="1">
      <alignment horizontal="center" vertical="center"/>
    </xf>
    <xf numFmtId="3" fontId="0" fillId="0" borderId="0" xfId="0" applyNumberFormat="1" applyAlignment="1">
      <alignment vertical="center"/>
    </xf>
    <xf numFmtId="4" fontId="0" fillId="0" borderId="0" xfId="0" applyNumberFormat="1" applyAlignment="1">
      <alignment vertical="center"/>
    </xf>
    <xf numFmtId="0" fontId="56" fillId="0" borderId="0" xfId="0" applyFont="1" applyAlignment="1">
      <alignment horizontal="center" vertical="center"/>
    </xf>
    <xf numFmtId="3" fontId="57" fillId="35" borderId="51" xfId="0" applyNumberFormat="1" applyFont="1" applyFill="1" applyBorder="1" applyAlignment="1">
      <alignment horizontal="center" vertical="center"/>
    </xf>
    <xf numFmtId="0" fontId="58" fillId="0" borderId="0" xfId="0" applyFont="1" applyAlignment="1">
      <alignment horizontal="center" vertical="center"/>
    </xf>
    <xf numFmtId="180" fontId="59" fillId="0" borderId="0" xfId="0" applyNumberFormat="1" applyFont="1" applyAlignment="1">
      <alignment horizontal="center" vertical="center"/>
    </xf>
    <xf numFmtId="0" fontId="59" fillId="0" borderId="0" xfId="0" applyFont="1" applyAlignment="1">
      <alignment horizontal="center" vertical="center"/>
    </xf>
    <xf numFmtId="0" fontId="56" fillId="0" borderId="0" xfId="0" applyFont="1" applyAlignment="1">
      <alignment horizontal="center" vertical="center" wrapText="1"/>
    </xf>
    <xf numFmtId="0" fontId="0" fillId="0" borderId="52" xfId="0" applyBorder="1" applyAlignment="1">
      <alignment vertical="center"/>
    </xf>
    <xf numFmtId="4" fontId="0" fillId="0" borderId="53" xfId="0" applyNumberFormat="1" applyBorder="1" applyAlignment="1">
      <alignment vertical="center"/>
    </xf>
    <xf numFmtId="3" fontId="0" fillId="0" borderId="53" xfId="0" applyNumberFormat="1" applyBorder="1" applyAlignment="1">
      <alignment vertical="center"/>
    </xf>
    <xf numFmtId="0" fontId="0" fillId="0" borderId="55" xfId="0" applyBorder="1" applyAlignment="1">
      <alignment vertical="center"/>
    </xf>
    <xf numFmtId="4" fontId="0" fillId="0" borderId="0" xfId="0" applyNumberFormat="1" applyBorder="1" applyAlignment="1">
      <alignment vertical="center"/>
    </xf>
    <xf numFmtId="3" fontId="0" fillId="0" borderId="0" xfId="0" applyNumberFormat="1" applyBorder="1" applyAlignment="1">
      <alignment vertical="center"/>
    </xf>
    <xf numFmtId="0" fontId="0" fillId="0" borderId="57" xfId="0" applyBorder="1" applyAlignment="1">
      <alignment vertical="center"/>
    </xf>
    <xf numFmtId="4" fontId="0" fillId="0" borderId="58" xfId="0" applyNumberFormat="1" applyBorder="1" applyAlignment="1">
      <alignment vertical="center"/>
    </xf>
    <xf numFmtId="3" fontId="0" fillId="0" borderId="58" xfId="0" applyNumberFormat="1" applyBorder="1" applyAlignment="1">
      <alignment vertical="center"/>
    </xf>
    <xf numFmtId="3" fontId="0" fillId="36" borderId="53" xfId="0" applyNumberFormat="1" applyFill="1" applyBorder="1" applyAlignment="1">
      <alignment vertical="center"/>
    </xf>
    <xf numFmtId="3" fontId="0" fillId="36" borderId="54" xfId="0" applyNumberFormat="1" applyFill="1" applyBorder="1" applyAlignment="1">
      <alignment vertical="center"/>
    </xf>
    <xf numFmtId="3" fontId="0" fillId="36" borderId="0" xfId="0" applyNumberFormat="1" applyFill="1" applyBorder="1" applyAlignment="1">
      <alignment vertical="center"/>
    </xf>
    <xf numFmtId="3" fontId="0" fillId="36" borderId="56" xfId="0" applyNumberFormat="1" applyFill="1" applyBorder="1" applyAlignment="1">
      <alignment vertical="center"/>
    </xf>
    <xf numFmtId="3" fontId="0" fillId="36" borderId="58" xfId="0" applyNumberFormat="1" applyFill="1" applyBorder="1" applyAlignment="1">
      <alignment vertical="center"/>
    </xf>
    <xf numFmtId="3" fontId="0" fillId="36" borderId="59" xfId="0" applyNumberFormat="1" applyFill="1" applyBorder="1" applyAlignment="1">
      <alignment vertical="center"/>
    </xf>
    <xf numFmtId="0" fontId="3" fillId="0" borderId="61" xfId="2" applyNumberFormat="1" applyFont="1" applyFill="1" applyBorder="1" applyAlignment="1">
      <alignment horizontal="center" vertical="center" wrapText="1"/>
    </xf>
    <xf numFmtId="0" fontId="3" fillId="0" borderId="62" xfId="2" applyNumberFormat="1" applyFont="1" applyFill="1" applyBorder="1" applyAlignment="1">
      <alignment horizontal="center" vertical="center" wrapText="1"/>
    </xf>
    <xf numFmtId="166" fontId="4" fillId="0" borderId="0" xfId="2" applyNumberFormat="1" applyFont="1" applyBorder="1" applyAlignment="1">
      <alignment horizontal="center" vertical="center"/>
    </xf>
    <xf numFmtId="3" fontId="25" fillId="0" borderId="0" xfId="7" applyNumberFormat="1" applyAlignment="1">
      <alignment vertical="center"/>
    </xf>
    <xf numFmtId="3" fontId="4" fillId="0" borderId="5" xfId="2" applyNumberFormat="1" applyFont="1" applyFill="1" applyBorder="1" applyAlignment="1">
      <alignment horizontal="right"/>
    </xf>
    <xf numFmtId="174" fontId="3" fillId="7" borderId="2" xfId="2" applyNumberFormat="1" applyFont="1" applyFill="1" applyBorder="1" applyAlignment="1">
      <alignment horizontal="center" vertical="center" wrapText="1"/>
    </xf>
    <xf numFmtId="0" fontId="3" fillId="35" borderId="51" xfId="0" applyFont="1" applyFill="1" applyBorder="1"/>
    <xf numFmtId="0" fontId="62" fillId="0" borderId="0" xfId="0" applyFont="1"/>
    <xf numFmtId="0" fontId="5" fillId="0" borderId="0" xfId="0" applyFont="1" applyAlignment="1">
      <alignment vertical="center" wrapText="1"/>
    </xf>
    <xf numFmtId="0" fontId="5" fillId="0" borderId="0" xfId="0" applyNumberFormat="1" applyFont="1" applyAlignment="1">
      <alignment horizontal="center" vertical="center" wrapText="1"/>
    </xf>
    <xf numFmtId="0" fontId="5" fillId="0" borderId="0" xfId="0" applyFont="1" applyAlignment="1">
      <alignment horizontal="centerContinuous" vertical="center"/>
    </xf>
    <xf numFmtId="0" fontId="5" fillId="0" borderId="0" xfId="0" applyFont="1" applyAlignment="1">
      <alignment vertical="center"/>
    </xf>
    <xf numFmtId="0" fontId="5" fillId="0" borderId="0" xfId="0" applyFont="1" applyFill="1" applyAlignment="1">
      <alignment vertical="center"/>
    </xf>
    <xf numFmtId="17" fontId="63" fillId="5" borderId="63" xfId="2" applyNumberFormat="1" applyFont="1" applyFill="1" applyBorder="1" applyAlignment="1">
      <alignment horizontal="center" vertical="center" wrapText="1"/>
    </xf>
    <xf numFmtId="17" fontId="64" fillId="0" borderId="0" xfId="2" applyNumberFormat="1" applyFont="1" applyFill="1" applyBorder="1" applyAlignment="1">
      <alignment horizontal="left" vertical="center"/>
    </xf>
    <xf numFmtId="166" fontId="3" fillId="0" borderId="0" xfId="2" applyNumberFormat="1" applyFont="1" applyBorder="1" applyAlignment="1">
      <alignment horizontal="center"/>
    </xf>
    <xf numFmtId="0" fontId="66" fillId="0" borderId="22" xfId="115" applyFont="1" applyBorder="1" applyAlignment="1">
      <alignment horizontal="center" wrapText="1"/>
    </xf>
    <xf numFmtId="0" fontId="66" fillId="0" borderId="21" xfId="116" applyFont="1" applyBorder="1" applyAlignment="1">
      <alignment horizontal="center" wrapText="1"/>
    </xf>
    <xf numFmtId="0" fontId="66" fillId="0" borderId="22" xfId="116" applyFont="1" applyBorder="1" applyAlignment="1">
      <alignment horizontal="center" wrapText="1"/>
    </xf>
    <xf numFmtId="0" fontId="66" fillId="0" borderId="21" xfId="117" applyFont="1" applyBorder="1" applyAlignment="1">
      <alignment horizontal="center" wrapText="1"/>
    </xf>
    <xf numFmtId="170" fontId="5" fillId="0" borderId="0" xfId="1" applyNumberFormat="1" applyFont="1" applyFill="1"/>
    <xf numFmtId="17" fontId="5" fillId="0" borderId="0" xfId="0" applyNumberFormat="1" applyFont="1"/>
    <xf numFmtId="43" fontId="5" fillId="0" borderId="0" xfId="114" applyFont="1"/>
    <xf numFmtId="0" fontId="67" fillId="0" borderId="0" xfId="7" applyFont="1" applyFill="1" applyAlignment="1">
      <alignment vertical="center"/>
    </xf>
    <xf numFmtId="0" fontId="16" fillId="0" borderId="0" xfId="7" applyFont="1" applyAlignment="1">
      <alignment vertical="center"/>
    </xf>
    <xf numFmtId="0" fontId="14" fillId="0" borderId="0" xfId="8" applyFont="1" applyAlignment="1">
      <alignment vertical="center"/>
    </xf>
    <xf numFmtId="0" fontId="66" fillId="0" borderId="20" xfId="117" applyFont="1" applyBorder="1" applyAlignment="1">
      <alignment horizontal="center"/>
    </xf>
    <xf numFmtId="0" fontId="66" fillId="0" borderId="21" xfId="117" applyFont="1" applyBorder="1" applyAlignment="1">
      <alignment horizontal="center"/>
    </xf>
    <xf numFmtId="17" fontId="61" fillId="0" borderId="0" xfId="0" applyNumberFormat="1" applyFont="1" applyAlignment="1">
      <alignment horizontal="center" vertical="center"/>
    </xf>
    <xf numFmtId="0" fontId="66" fillId="0" borderId="20" xfId="116" applyFont="1" applyBorder="1" applyAlignment="1">
      <alignment horizontal="center"/>
    </xf>
    <xf numFmtId="0" fontId="66" fillId="0" borderId="21" xfId="116" applyFont="1" applyBorder="1" applyAlignment="1">
      <alignment horizontal="center"/>
    </xf>
    <xf numFmtId="181" fontId="5" fillId="0" borderId="0" xfId="0" applyNumberFormat="1" applyFont="1"/>
    <xf numFmtId="3" fontId="66" fillId="0" borderId="10" xfId="117" applyNumberFormat="1" applyFont="1" applyBorder="1" applyAlignment="1">
      <alignment horizontal="right" vertical="center"/>
    </xf>
    <xf numFmtId="3" fontId="66" fillId="0" borderId="64" xfId="117" applyNumberFormat="1" applyFont="1" applyBorder="1" applyAlignment="1">
      <alignment horizontal="right" vertical="center"/>
    </xf>
    <xf numFmtId="3" fontId="66" fillId="0" borderId="11" xfId="115" applyNumberFormat="1" applyFont="1" applyBorder="1" applyAlignment="1">
      <alignment horizontal="right" vertical="center"/>
    </xf>
    <xf numFmtId="3" fontId="66" fillId="0" borderId="13" xfId="117" applyNumberFormat="1" applyFont="1" applyBorder="1" applyAlignment="1">
      <alignment horizontal="right" vertical="center"/>
    </xf>
    <xf numFmtId="3" fontId="66" fillId="0" borderId="14" xfId="117" applyNumberFormat="1" applyFont="1" applyBorder="1" applyAlignment="1">
      <alignment horizontal="right" vertical="center"/>
    </xf>
    <xf numFmtId="3" fontId="66" fillId="0" borderId="19" xfId="115" applyNumberFormat="1" applyFont="1" applyBorder="1" applyAlignment="1">
      <alignment horizontal="right" vertical="center"/>
    </xf>
    <xf numFmtId="3" fontId="66" fillId="0" borderId="26" xfId="117" applyNumberFormat="1" applyFont="1" applyBorder="1" applyAlignment="1">
      <alignment horizontal="right" vertical="center"/>
    </xf>
    <xf numFmtId="3" fontId="66" fillId="0" borderId="27" xfId="117" applyNumberFormat="1" applyFont="1" applyBorder="1" applyAlignment="1">
      <alignment horizontal="right" vertical="center"/>
    </xf>
    <xf numFmtId="3" fontId="66" fillId="0" borderId="28" xfId="115" applyNumberFormat="1" applyFont="1" applyBorder="1" applyAlignment="1">
      <alignment horizontal="right" vertical="center"/>
    </xf>
    <xf numFmtId="3" fontId="66" fillId="0" borderId="10" xfId="116" applyNumberFormat="1" applyFont="1" applyBorder="1" applyAlignment="1">
      <alignment horizontal="right" vertical="center"/>
    </xf>
    <xf numFmtId="3" fontId="66" fillId="0" borderId="64" xfId="116" applyNumberFormat="1" applyFont="1" applyBorder="1" applyAlignment="1">
      <alignment horizontal="right" vertical="center"/>
    </xf>
    <xf numFmtId="3" fontId="66" fillId="0" borderId="11" xfId="116" applyNumberFormat="1" applyFont="1" applyBorder="1" applyAlignment="1">
      <alignment horizontal="right" vertical="center"/>
    </xf>
    <xf numFmtId="3" fontId="66" fillId="0" borderId="13" xfId="116" applyNumberFormat="1" applyFont="1" applyBorder="1" applyAlignment="1">
      <alignment horizontal="right" vertical="center"/>
    </xf>
    <xf numFmtId="3" fontId="66" fillId="0" borderId="14" xfId="116" applyNumberFormat="1" applyFont="1" applyBorder="1" applyAlignment="1">
      <alignment horizontal="right" vertical="center"/>
    </xf>
    <xf numFmtId="3" fontId="66" fillId="0" borderId="19" xfId="116" applyNumberFormat="1" applyFont="1" applyBorder="1" applyAlignment="1">
      <alignment horizontal="right" vertical="center"/>
    </xf>
    <xf numFmtId="3" fontId="66" fillId="0" borderId="26" xfId="116" applyNumberFormat="1" applyFont="1" applyBorder="1" applyAlignment="1">
      <alignment horizontal="right" vertical="center"/>
    </xf>
    <xf numFmtId="3" fontId="66" fillId="0" borderId="27" xfId="116" applyNumberFormat="1" applyFont="1" applyBorder="1" applyAlignment="1">
      <alignment horizontal="right" vertical="center"/>
    </xf>
    <xf numFmtId="3" fontId="66" fillId="0" borderId="28" xfId="116" applyNumberFormat="1" applyFont="1" applyBorder="1" applyAlignment="1">
      <alignment horizontal="right" vertical="center"/>
    </xf>
    <xf numFmtId="166" fontId="3" fillId="0" borderId="0" xfId="2" applyNumberFormat="1" applyFont="1" applyFill="1" applyBorder="1" applyAlignment="1">
      <alignment horizontal="center"/>
    </xf>
    <xf numFmtId="166" fontId="4" fillId="3" borderId="0" xfId="114" applyNumberFormat="1" applyFont="1" applyFill="1" applyBorder="1" applyAlignment="1">
      <alignment horizontal="right"/>
    </xf>
    <xf numFmtId="3" fontId="14" fillId="37" borderId="1" xfId="3" applyNumberFormat="1" applyFont="1" applyFill="1" applyBorder="1" applyAlignment="1">
      <alignment vertical="center"/>
    </xf>
    <xf numFmtId="175" fontId="5" fillId="0" borderId="16" xfId="1" applyNumberFormat="1" applyFont="1" applyFill="1" applyBorder="1"/>
    <xf numFmtId="0" fontId="56" fillId="0" borderId="65" xfId="0" applyFont="1" applyBorder="1" applyAlignment="1">
      <alignment horizontal="center" vertical="center"/>
    </xf>
    <xf numFmtId="0" fontId="17" fillId="0" borderId="0" xfId="0" applyFont="1" applyFill="1" applyBorder="1" applyAlignment="1">
      <alignment horizontal="center" vertical="center"/>
    </xf>
    <xf numFmtId="0" fontId="20" fillId="0" borderId="0" xfId="0" applyFont="1" applyFill="1" applyBorder="1" applyAlignment="1">
      <alignment horizontal="center" vertical="center" wrapText="1"/>
    </xf>
    <xf numFmtId="0" fontId="20" fillId="6" borderId="0" xfId="0" applyFont="1" applyFill="1" applyBorder="1" applyAlignment="1">
      <alignment horizontal="center" vertical="center" wrapText="1"/>
    </xf>
    <xf numFmtId="0" fontId="24" fillId="0" borderId="0" xfId="0" applyFont="1" applyFill="1" applyBorder="1" applyAlignment="1">
      <alignment horizontal="center" vertical="center" wrapText="1"/>
    </xf>
    <xf numFmtId="0" fontId="24" fillId="6" borderId="0" xfId="0" applyFont="1" applyFill="1" applyBorder="1" applyAlignment="1">
      <alignment horizontal="center" vertical="center" wrapText="1"/>
    </xf>
    <xf numFmtId="3" fontId="0" fillId="38" borderId="0" xfId="0" applyNumberFormat="1" applyFill="1" applyAlignment="1">
      <alignment vertical="center"/>
    </xf>
    <xf numFmtId="0" fontId="56" fillId="0" borderId="0" xfId="0" applyFont="1" applyAlignment="1">
      <alignment vertical="center"/>
    </xf>
    <xf numFmtId="4" fontId="56" fillId="0" borderId="0" xfId="0" applyNumberFormat="1" applyFont="1" applyAlignment="1">
      <alignment vertical="center"/>
    </xf>
    <xf numFmtId="0" fontId="0" fillId="0" borderId="0" xfId="0" applyFont="1" applyAlignment="1">
      <alignment vertical="center"/>
    </xf>
    <xf numFmtId="0" fontId="0" fillId="0" borderId="0" xfId="0" applyFont="1" applyAlignment="1">
      <alignment horizontal="center" vertical="center"/>
    </xf>
    <xf numFmtId="4" fontId="0" fillId="0" borderId="0" xfId="0" applyNumberFormat="1" applyFont="1" applyAlignment="1">
      <alignment horizontal="center" vertical="center"/>
    </xf>
    <xf numFmtId="3" fontId="0" fillId="3" borderId="0" xfId="0" applyNumberFormat="1" applyFont="1" applyFill="1" applyAlignment="1">
      <alignment vertical="center"/>
    </xf>
    <xf numFmtId="4" fontId="0" fillId="3" borderId="0" xfId="0" applyNumberFormat="1" applyFont="1" applyFill="1" applyAlignment="1">
      <alignment vertical="center"/>
    </xf>
    <xf numFmtId="4" fontId="0" fillId="0" borderId="0" xfId="0" applyNumberFormat="1" applyFont="1" applyAlignment="1">
      <alignment vertical="center"/>
    </xf>
    <xf numFmtId="10" fontId="0" fillId="0" borderId="0" xfId="0" applyNumberFormat="1" applyFont="1" applyAlignment="1">
      <alignment vertical="center"/>
    </xf>
    <xf numFmtId="3" fontId="0" fillId="0" borderId="0" xfId="0" applyNumberFormat="1" applyFont="1" applyAlignment="1">
      <alignment vertical="center"/>
    </xf>
    <xf numFmtId="0" fontId="68" fillId="0" borderId="0" xfId="0" applyFont="1" applyAlignment="1">
      <alignment horizontal="center" vertical="center"/>
    </xf>
    <xf numFmtId="0" fontId="69" fillId="0" borderId="0" xfId="7" applyFont="1" applyAlignment="1">
      <alignment horizontal="center" vertical="center"/>
    </xf>
    <xf numFmtId="17" fontId="69" fillId="0" borderId="0" xfId="7" applyNumberFormat="1" applyFont="1" applyAlignment="1">
      <alignment horizontal="center" vertical="center"/>
    </xf>
    <xf numFmtId="0" fontId="56" fillId="15" borderId="68" xfId="0" applyFont="1" applyFill="1" applyBorder="1" applyAlignment="1">
      <alignment vertical="center"/>
    </xf>
    <xf numFmtId="0" fontId="56" fillId="15" borderId="1" xfId="0" applyFont="1" applyFill="1" applyBorder="1" applyAlignment="1">
      <alignment vertical="center"/>
    </xf>
    <xf numFmtId="0" fontId="0" fillId="0" borderId="1" xfId="0" applyBorder="1" applyAlignment="1">
      <alignment vertical="center"/>
    </xf>
    <xf numFmtId="0" fontId="0" fillId="34" borderId="1" xfId="0" applyFill="1" applyBorder="1" applyAlignment="1">
      <alignment vertical="center"/>
    </xf>
    <xf numFmtId="0" fontId="0" fillId="0" borderId="1" xfId="0" applyFill="1" applyBorder="1" applyAlignment="1">
      <alignment vertical="center"/>
    </xf>
    <xf numFmtId="0" fontId="0" fillId="3" borderId="1" xfId="0" applyFill="1" applyBorder="1" applyAlignment="1">
      <alignment vertical="center"/>
    </xf>
    <xf numFmtId="0" fontId="0" fillId="14" borderId="1" xfId="0" applyFill="1" applyBorder="1" applyAlignment="1">
      <alignment horizontal="center" vertical="center" wrapText="1"/>
    </xf>
    <xf numFmtId="3" fontId="0" fillId="14" borderId="1" xfId="0" applyNumberFormat="1" applyFill="1" applyBorder="1" applyAlignment="1">
      <alignment vertical="center"/>
    </xf>
    <xf numFmtId="3" fontId="0" fillId="35" borderId="1" xfId="0" applyNumberFormat="1" applyFill="1" applyBorder="1" applyAlignment="1">
      <alignment vertical="center"/>
    </xf>
    <xf numFmtId="17" fontId="17" fillId="0" borderId="0" xfId="0" applyNumberFormat="1" applyFont="1" applyFill="1" applyBorder="1" applyAlignment="1">
      <alignment horizontal="center" vertical="center"/>
    </xf>
    <xf numFmtId="17" fontId="17" fillId="0" borderId="0" xfId="0" applyNumberFormat="1" applyFont="1" applyBorder="1" applyAlignment="1">
      <alignment horizontal="center" vertical="center"/>
    </xf>
    <xf numFmtId="3" fontId="0" fillId="35" borderId="0" xfId="0" applyNumberFormat="1" applyFill="1" applyAlignment="1">
      <alignment vertical="center"/>
    </xf>
    <xf numFmtId="3" fontId="56" fillId="0" borderId="0" xfId="0" applyNumberFormat="1" applyFont="1" applyAlignment="1">
      <alignment vertical="center"/>
    </xf>
    <xf numFmtId="0" fontId="69" fillId="0" borderId="2" xfId="2" applyNumberFormat="1" applyFont="1" applyFill="1" applyBorder="1" applyAlignment="1">
      <alignment horizontal="center" vertical="center" wrapText="1"/>
    </xf>
    <xf numFmtId="0" fontId="69" fillId="14" borderId="2" xfId="2" applyNumberFormat="1" applyFont="1" applyFill="1" applyBorder="1" applyAlignment="1">
      <alignment horizontal="center" vertical="center" wrapText="1"/>
    </xf>
    <xf numFmtId="17" fontId="72" fillId="0" borderId="0" xfId="2" applyNumberFormat="1" applyFont="1" applyFill="1" applyBorder="1" applyAlignment="1">
      <alignment horizontal="center" vertical="center" wrapText="1"/>
    </xf>
    <xf numFmtId="0" fontId="69" fillId="14" borderId="67" xfId="2" applyNumberFormat="1" applyFont="1" applyFill="1" applyBorder="1" applyAlignment="1">
      <alignment horizontal="center" vertical="center" wrapText="1"/>
    </xf>
    <xf numFmtId="0" fontId="0" fillId="0" borderId="4" xfId="0" applyFont="1" applyBorder="1" applyAlignment="1">
      <alignment vertical="center"/>
    </xf>
    <xf numFmtId="182" fontId="0" fillId="0" borderId="0" xfId="0" applyNumberFormat="1" applyFont="1" applyBorder="1" applyAlignment="1">
      <alignment vertical="center"/>
    </xf>
    <xf numFmtId="182" fontId="0" fillId="0" borderId="17" xfId="0" applyNumberFormat="1" applyFont="1" applyBorder="1" applyAlignment="1">
      <alignment vertical="center"/>
    </xf>
    <xf numFmtId="9" fontId="0" fillId="0" borderId="0" xfId="0" applyNumberFormat="1" applyFont="1" applyBorder="1" applyAlignment="1">
      <alignment vertical="center"/>
    </xf>
    <xf numFmtId="9" fontId="0" fillId="0" borderId="17" xfId="0" applyNumberFormat="1" applyFont="1" applyBorder="1" applyAlignment="1">
      <alignment vertical="center"/>
    </xf>
    <xf numFmtId="0" fontId="0" fillId="0" borderId="5" xfId="0" applyFont="1" applyBorder="1" applyAlignment="1">
      <alignment vertical="center"/>
    </xf>
    <xf numFmtId="182" fontId="0" fillId="0" borderId="2" xfId="0" applyNumberFormat="1" applyFont="1" applyBorder="1" applyAlignment="1">
      <alignment vertical="center"/>
    </xf>
    <xf numFmtId="182" fontId="0" fillId="0" borderId="18" xfId="0" applyNumberFormat="1" applyFont="1" applyBorder="1" applyAlignment="1">
      <alignment vertical="center"/>
    </xf>
    <xf numFmtId="9" fontId="0" fillId="0" borderId="2" xfId="0" applyNumberFormat="1" applyFont="1" applyBorder="1" applyAlignment="1">
      <alignment vertical="center"/>
    </xf>
    <xf numFmtId="9" fontId="0" fillId="0" borderId="18" xfId="0" applyNumberFormat="1" applyFont="1" applyBorder="1" applyAlignment="1">
      <alignment vertical="center"/>
    </xf>
    <xf numFmtId="3" fontId="14" fillId="37" borderId="33" xfId="3" applyNumberFormat="1" applyFont="1" applyFill="1" applyBorder="1" applyAlignment="1">
      <alignment vertical="center"/>
    </xf>
    <xf numFmtId="173" fontId="5" fillId="39" borderId="0" xfId="1" applyNumberFormat="1" applyFont="1" applyFill="1" applyAlignment="1">
      <alignment horizontal="center"/>
    </xf>
    <xf numFmtId="0" fontId="4" fillId="12" borderId="0" xfId="2" applyNumberFormat="1" applyFont="1" applyFill="1" applyBorder="1" applyAlignment="1">
      <alignment horizontal="center" vertical="center" wrapText="1"/>
    </xf>
    <xf numFmtId="0" fontId="3" fillId="12" borderId="2" xfId="2" applyNumberFormat="1" applyFont="1" applyFill="1" applyBorder="1" applyAlignment="1">
      <alignment horizontal="center" vertical="center" wrapText="1"/>
    </xf>
    <xf numFmtId="0" fontId="4" fillId="40" borderId="0" xfId="2" applyNumberFormat="1" applyFont="1" applyFill="1" applyBorder="1" applyAlignment="1">
      <alignment horizontal="center" vertical="center" wrapText="1"/>
    </xf>
    <xf numFmtId="174" fontId="3" fillId="40" borderId="2" xfId="2" applyNumberFormat="1" applyFont="1" applyFill="1" applyBorder="1" applyAlignment="1">
      <alignment horizontal="center" vertical="center" wrapText="1"/>
    </xf>
    <xf numFmtId="0" fontId="3" fillId="40" borderId="2" xfId="2" applyNumberFormat="1" applyFont="1" applyFill="1" applyBorder="1" applyAlignment="1">
      <alignment horizontal="center" vertical="center" wrapText="1"/>
    </xf>
    <xf numFmtId="0" fontId="9" fillId="13" borderId="1" xfId="3" applyFont="1" applyFill="1" applyBorder="1" applyAlignment="1">
      <alignment horizontal="left" vertical="center"/>
    </xf>
    <xf numFmtId="3" fontId="9" fillId="13" borderId="1" xfId="3" applyNumberFormat="1" applyFont="1" applyFill="1" applyBorder="1" applyAlignment="1">
      <alignment vertical="center"/>
    </xf>
    <xf numFmtId="0" fontId="9" fillId="13" borderId="40" xfId="3" applyFont="1" applyFill="1" applyBorder="1" applyAlignment="1">
      <alignment horizontal="left" vertical="center"/>
    </xf>
    <xf numFmtId="3" fontId="9" fillId="13" borderId="40" xfId="3" applyNumberFormat="1" applyFont="1" applyFill="1" applyBorder="1" applyAlignment="1">
      <alignment vertical="center"/>
    </xf>
    <xf numFmtId="0" fontId="14" fillId="13" borderId="33" xfId="3" applyFont="1" applyFill="1" applyBorder="1" applyAlignment="1">
      <alignment horizontal="left" vertical="center"/>
    </xf>
    <xf numFmtId="3" fontId="14" fillId="13" borderId="33" xfId="3" applyNumberFormat="1" applyFont="1" applyFill="1" applyBorder="1" applyAlignment="1">
      <alignment vertical="center"/>
    </xf>
    <xf numFmtId="0" fontId="14" fillId="13" borderId="1" xfId="3" applyFont="1" applyFill="1" applyBorder="1" applyAlignment="1">
      <alignment horizontal="left" vertical="center"/>
    </xf>
    <xf numFmtId="3" fontId="14" fillId="13" borderId="1" xfId="3" applyNumberFormat="1" applyFont="1" applyFill="1" applyBorder="1" applyAlignment="1">
      <alignment vertical="center"/>
    </xf>
    <xf numFmtId="0" fontId="20" fillId="13" borderId="1" xfId="3" applyFont="1" applyFill="1" applyBorder="1"/>
    <xf numFmtId="0" fontId="69" fillId="12" borderId="2" xfId="2" applyNumberFormat="1" applyFont="1" applyFill="1" applyBorder="1" applyAlignment="1">
      <alignment horizontal="center" vertical="center" wrapText="1"/>
    </xf>
    <xf numFmtId="0" fontId="69" fillId="12" borderId="66" xfId="2" applyNumberFormat="1" applyFont="1" applyFill="1" applyBorder="1" applyAlignment="1">
      <alignment horizontal="center" vertical="center" wrapText="1"/>
    </xf>
    <xf numFmtId="0" fontId="18" fillId="40" borderId="2" xfId="2" applyNumberFormat="1" applyFont="1" applyFill="1" applyBorder="1" applyAlignment="1">
      <alignment horizontal="center" vertical="center" wrapText="1"/>
    </xf>
    <xf numFmtId="17" fontId="17" fillId="0" borderId="2" xfId="0" applyNumberFormat="1" applyFont="1" applyBorder="1" applyAlignment="1">
      <alignment horizontal="center" vertical="center"/>
    </xf>
    <xf numFmtId="0" fontId="24" fillId="0" borderId="2" xfId="0" applyFont="1" applyFill="1" applyBorder="1" applyAlignment="1">
      <alignment horizontal="center" vertical="center" wrapText="1"/>
    </xf>
    <xf numFmtId="0" fontId="24" fillId="3" borderId="0" xfId="0" applyFont="1" applyFill="1" applyBorder="1" applyAlignment="1">
      <alignment horizontal="center" vertical="center" wrapText="1"/>
    </xf>
    <xf numFmtId="0" fontId="11" fillId="0" borderId="0" xfId="3" applyFont="1" applyFill="1" applyBorder="1" applyAlignment="1">
      <alignment horizontal="center" vertical="center"/>
    </xf>
    <xf numFmtId="0" fontId="9" fillId="0" borderId="2" xfId="3" applyFont="1" applyFill="1" applyBorder="1" applyAlignment="1">
      <alignment horizontal="center" vertical="center"/>
    </xf>
    <xf numFmtId="0" fontId="11" fillId="0" borderId="6" xfId="3" applyFont="1" applyFill="1" applyBorder="1" applyAlignment="1">
      <alignment horizontal="center" vertical="center"/>
    </xf>
    <xf numFmtId="14" fontId="9" fillId="0" borderId="2" xfId="3" applyNumberFormat="1" applyFont="1" applyFill="1" applyBorder="1" applyAlignment="1">
      <alignment horizontal="center" vertical="center"/>
    </xf>
    <xf numFmtId="0" fontId="7" fillId="0" borderId="0" xfId="7" applyFont="1" applyAlignment="1">
      <alignment horizontal="left" vertical="center" wrapText="1"/>
    </xf>
    <xf numFmtId="0" fontId="9" fillId="10" borderId="31" xfId="3" applyFont="1" applyFill="1" applyBorder="1" applyAlignment="1">
      <alignment horizontal="center" vertical="center"/>
    </xf>
    <xf numFmtId="0" fontId="9" fillId="10" borderId="32" xfId="3" applyFont="1" applyFill="1" applyBorder="1" applyAlignment="1">
      <alignment horizontal="center" vertical="center"/>
    </xf>
    <xf numFmtId="0" fontId="9" fillId="10" borderId="33" xfId="3" applyFont="1" applyFill="1" applyBorder="1" applyAlignment="1">
      <alignment horizontal="center" vertical="center"/>
    </xf>
    <xf numFmtId="0" fontId="13" fillId="0" borderId="34" xfId="3" applyFont="1" applyFill="1" applyBorder="1" applyAlignment="1">
      <alignment horizontal="left" vertical="center" wrapText="1"/>
    </xf>
    <xf numFmtId="0" fontId="13" fillId="0" borderId="35" xfId="3" applyFont="1" applyFill="1" applyBorder="1" applyAlignment="1">
      <alignment horizontal="left" vertical="center" wrapText="1"/>
    </xf>
    <xf numFmtId="0" fontId="13" fillId="0" borderId="36" xfId="3" applyFont="1" applyFill="1" applyBorder="1" applyAlignment="1">
      <alignment horizontal="left" vertical="center" wrapText="1"/>
    </xf>
    <xf numFmtId="0" fontId="13" fillId="0" borderId="37" xfId="3" applyFont="1" applyFill="1" applyBorder="1" applyAlignment="1">
      <alignment horizontal="left" vertical="center" wrapText="1"/>
    </xf>
    <xf numFmtId="0" fontId="13" fillId="0" borderId="38" xfId="3" applyFont="1" applyFill="1" applyBorder="1" applyAlignment="1">
      <alignment horizontal="left" vertical="center" wrapText="1"/>
    </xf>
    <xf numFmtId="0" fontId="13" fillId="0" borderId="39" xfId="3" applyFont="1" applyFill="1" applyBorder="1" applyAlignment="1">
      <alignment horizontal="left" vertical="center" wrapText="1"/>
    </xf>
    <xf numFmtId="0" fontId="14" fillId="9" borderId="31" xfId="3" applyFont="1" applyFill="1" applyBorder="1" applyAlignment="1">
      <alignment horizontal="center" vertical="center"/>
    </xf>
    <xf numFmtId="0" fontId="14" fillId="9" borderId="33" xfId="3" applyFont="1" applyFill="1" applyBorder="1" applyAlignment="1">
      <alignment horizontal="center" vertical="center"/>
    </xf>
    <xf numFmtId="0" fontId="5" fillId="0" borderId="0" xfId="0" applyFont="1" applyAlignment="1">
      <alignment horizontal="center" vertical="center"/>
    </xf>
    <xf numFmtId="0" fontId="26" fillId="0" borderId="7" xfId="6" applyFont="1" applyBorder="1" applyAlignment="1">
      <alignment horizontal="left"/>
    </xf>
    <xf numFmtId="0" fontId="26" fillId="0" borderId="8" xfId="6" applyFont="1" applyBorder="1" applyAlignment="1">
      <alignment horizontal="left"/>
    </xf>
    <xf numFmtId="0" fontId="26" fillId="0" borderId="9" xfId="6" applyFont="1" applyBorder="1" applyAlignment="1">
      <alignment horizontal="left" vertical="top"/>
    </xf>
    <xf numFmtId="0" fontId="26" fillId="0" borderId="12" xfId="6" applyFont="1" applyBorder="1" applyAlignment="1">
      <alignment horizontal="left" vertical="top"/>
    </xf>
    <xf numFmtId="0" fontId="26" fillId="0" borderId="15" xfId="6" applyFont="1" applyBorder="1" applyAlignment="1">
      <alignment horizontal="left" vertical="top"/>
    </xf>
    <xf numFmtId="0" fontId="26" fillId="0" borderId="29" xfId="6" applyFont="1" applyBorder="1" applyAlignment="1">
      <alignment horizontal="left" vertical="top"/>
    </xf>
    <xf numFmtId="0" fontId="56" fillId="38" borderId="60" xfId="0" applyFont="1" applyFill="1" applyBorder="1" applyAlignment="1">
      <alignment horizontal="center" vertical="center"/>
    </xf>
    <xf numFmtId="0" fontId="56" fillId="38" borderId="61" xfId="0" applyFont="1" applyFill="1" applyBorder="1" applyAlignment="1">
      <alignment horizontal="center" vertical="center"/>
    </xf>
  </cellXfs>
  <cellStyles count="118">
    <cellStyle name="20% - Акцент1 2" xfId="9" xr:uid="{00000000-0005-0000-0000-000000000000}"/>
    <cellStyle name="20% - Акцент2 2" xfId="10" xr:uid="{00000000-0005-0000-0000-000001000000}"/>
    <cellStyle name="20% - Акцент3 2" xfId="11" xr:uid="{00000000-0005-0000-0000-000002000000}"/>
    <cellStyle name="20% - Акцент4 2" xfId="12" xr:uid="{00000000-0005-0000-0000-000003000000}"/>
    <cellStyle name="20% - Акцент5 2" xfId="13" xr:uid="{00000000-0005-0000-0000-000004000000}"/>
    <cellStyle name="20% - Акцент6 2" xfId="14" xr:uid="{00000000-0005-0000-0000-000005000000}"/>
    <cellStyle name="40% - Акцент1 2" xfId="15" xr:uid="{00000000-0005-0000-0000-000006000000}"/>
    <cellStyle name="40% - Акцент2 2" xfId="16" xr:uid="{00000000-0005-0000-0000-000007000000}"/>
    <cellStyle name="40% - Акцент3 2" xfId="17" xr:uid="{00000000-0005-0000-0000-000008000000}"/>
    <cellStyle name="40% - Акцент4 2" xfId="18" xr:uid="{00000000-0005-0000-0000-000009000000}"/>
    <cellStyle name="40% - Акцент5 2" xfId="19" xr:uid="{00000000-0005-0000-0000-00000A000000}"/>
    <cellStyle name="40% - Акцент6 2" xfId="20" xr:uid="{00000000-0005-0000-0000-00000B000000}"/>
    <cellStyle name="60% - Акцент1 2" xfId="21" xr:uid="{00000000-0005-0000-0000-00000C000000}"/>
    <cellStyle name="60% - Акцент2 2" xfId="22" xr:uid="{00000000-0005-0000-0000-00000D000000}"/>
    <cellStyle name="60% - Акцент3 2" xfId="23" xr:uid="{00000000-0005-0000-0000-00000E000000}"/>
    <cellStyle name="60% - Акцент4 2" xfId="24" xr:uid="{00000000-0005-0000-0000-00000F000000}"/>
    <cellStyle name="60% - Акцент5 2" xfId="25" xr:uid="{00000000-0005-0000-0000-000010000000}"/>
    <cellStyle name="60% - Акцент6 2" xfId="26" xr:uid="{00000000-0005-0000-0000-000011000000}"/>
    <cellStyle name="TableStyleLight1" xfId="27" xr:uid="{00000000-0005-0000-0000-000012000000}"/>
    <cellStyle name="Акцент1 2" xfId="28" xr:uid="{00000000-0005-0000-0000-000013000000}"/>
    <cellStyle name="Акцент2 2" xfId="29" xr:uid="{00000000-0005-0000-0000-000014000000}"/>
    <cellStyle name="Акцент3 2" xfId="30" xr:uid="{00000000-0005-0000-0000-000015000000}"/>
    <cellStyle name="Акцент4 2" xfId="31" xr:uid="{00000000-0005-0000-0000-000016000000}"/>
    <cellStyle name="Акцент5 2" xfId="32" xr:uid="{00000000-0005-0000-0000-000017000000}"/>
    <cellStyle name="Акцент6 2" xfId="33" xr:uid="{00000000-0005-0000-0000-000018000000}"/>
    <cellStyle name="Ввод  2" xfId="34" xr:uid="{00000000-0005-0000-0000-000019000000}"/>
    <cellStyle name="Вывод 2" xfId="35" xr:uid="{00000000-0005-0000-0000-00001A000000}"/>
    <cellStyle name="Вычисление 2" xfId="36" xr:uid="{00000000-0005-0000-0000-00001B000000}"/>
    <cellStyle name="Гиперссылка 2" xfId="37" xr:uid="{00000000-0005-0000-0000-00001C000000}"/>
    <cellStyle name="Гиперссылка 2 2" xfId="38" xr:uid="{00000000-0005-0000-0000-00001D000000}"/>
    <cellStyle name="Гиперссылка 2 3" xfId="39" xr:uid="{00000000-0005-0000-0000-00001E000000}"/>
    <cellStyle name="Гиперссылка 3" xfId="40" xr:uid="{00000000-0005-0000-0000-00001F000000}"/>
    <cellStyle name="Денежный 2" xfId="41" xr:uid="{00000000-0005-0000-0000-000020000000}"/>
    <cellStyle name="Заголовок 1 2" xfId="42" xr:uid="{00000000-0005-0000-0000-000021000000}"/>
    <cellStyle name="Заголовок 2 2" xfId="43" xr:uid="{00000000-0005-0000-0000-000022000000}"/>
    <cellStyle name="Заголовок 3 2" xfId="44" xr:uid="{00000000-0005-0000-0000-000023000000}"/>
    <cellStyle name="Заголовок 4 2" xfId="45" xr:uid="{00000000-0005-0000-0000-000024000000}"/>
    <cellStyle name="Итог 2" xfId="46" xr:uid="{00000000-0005-0000-0000-000025000000}"/>
    <cellStyle name="Контрольная ячейка 2" xfId="47" xr:uid="{00000000-0005-0000-0000-000026000000}"/>
    <cellStyle name="Название 2" xfId="48" xr:uid="{00000000-0005-0000-0000-000027000000}"/>
    <cellStyle name="Нейтральный 2" xfId="49" xr:uid="{00000000-0005-0000-0000-000028000000}"/>
    <cellStyle name="Обычный" xfId="0" builtinId="0"/>
    <cellStyle name="Обычный 10" xfId="50" xr:uid="{00000000-0005-0000-0000-00002A000000}"/>
    <cellStyle name="Обычный 10 2" xfId="51" xr:uid="{00000000-0005-0000-0000-00002B000000}"/>
    <cellStyle name="Обычный 10 2 2" xfId="52" xr:uid="{00000000-0005-0000-0000-00002C000000}"/>
    <cellStyle name="Обычный 11" xfId="53" xr:uid="{00000000-0005-0000-0000-00002D000000}"/>
    <cellStyle name="Обычный 12" xfId="54" xr:uid="{00000000-0005-0000-0000-00002E000000}"/>
    <cellStyle name="Обычный 13" xfId="55" xr:uid="{00000000-0005-0000-0000-00002F000000}"/>
    <cellStyle name="Обычный 13 2" xfId="56" xr:uid="{00000000-0005-0000-0000-000030000000}"/>
    <cellStyle name="Обычный 14" xfId="57" xr:uid="{00000000-0005-0000-0000-000031000000}"/>
    <cellStyle name="Обычный 15" xfId="58" xr:uid="{00000000-0005-0000-0000-000032000000}"/>
    <cellStyle name="Обычный 16" xfId="59" xr:uid="{00000000-0005-0000-0000-000033000000}"/>
    <cellStyle name="Обычный 17" xfId="60" xr:uid="{00000000-0005-0000-0000-000034000000}"/>
    <cellStyle name="Обычный 18" xfId="61" xr:uid="{00000000-0005-0000-0000-000035000000}"/>
    <cellStyle name="Обычный 19" xfId="62" xr:uid="{00000000-0005-0000-0000-000036000000}"/>
    <cellStyle name="Обычный 19 2" xfId="63" xr:uid="{00000000-0005-0000-0000-000037000000}"/>
    <cellStyle name="Обычный 2" xfId="7" xr:uid="{00000000-0005-0000-0000-000038000000}"/>
    <cellStyle name="Обычный 2 2" xfId="64" xr:uid="{00000000-0005-0000-0000-000039000000}"/>
    <cellStyle name="Обычный 2 2 2" xfId="65" xr:uid="{00000000-0005-0000-0000-00003A000000}"/>
    <cellStyle name="Обычный 2 3" xfId="66" xr:uid="{00000000-0005-0000-0000-00003B000000}"/>
    <cellStyle name="Обычный 2 4" xfId="67" xr:uid="{00000000-0005-0000-0000-00003C000000}"/>
    <cellStyle name="Обычный 2 6" xfId="68" xr:uid="{00000000-0005-0000-0000-00003D000000}"/>
    <cellStyle name="Обычный 2_Расчет срока окуп. ОСП_шаблон" xfId="69" xr:uid="{00000000-0005-0000-0000-00003E000000}"/>
    <cellStyle name="Обычный 20" xfId="70" xr:uid="{00000000-0005-0000-0000-00003F000000}"/>
    <cellStyle name="Обычный 20 2" xfId="71" xr:uid="{00000000-0005-0000-0000-000040000000}"/>
    <cellStyle name="Обычный 21" xfId="72" xr:uid="{00000000-0005-0000-0000-000041000000}"/>
    <cellStyle name="Обычный 22" xfId="8" xr:uid="{00000000-0005-0000-0000-000042000000}"/>
    <cellStyle name="Обычный 23" xfId="73" xr:uid="{00000000-0005-0000-0000-000043000000}"/>
    <cellStyle name="Обычный 24" xfId="74" xr:uid="{00000000-0005-0000-0000-000044000000}"/>
    <cellStyle name="Обычный 3" xfId="75" xr:uid="{00000000-0005-0000-0000-000045000000}"/>
    <cellStyle name="Обычный 3 2" xfId="76" xr:uid="{00000000-0005-0000-0000-000046000000}"/>
    <cellStyle name="Обычный 4" xfId="77" xr:uid="{00000000-0005-0000-0000-000047000000}"/>
    <cellStyle name="Обычный 4 2" xfId="78" xr:uid="{00000000-0005-0000-0000-000048000000}"/>
    <cellStyle name="Обычный 4 2 2" xfId="79" xr:uid="{00000000-0005-0000-0000-000049000000}"/>
    <cellStyle name="Обычный 4 3" xfId="80" xr:uid="{00000000-0005-0000-0000-00004A000000}"/>
    <cellStyle name="Обычный 4 4" xfId="81" xr:uid="{00000000-0005-0000-0000-00004B000000}"/>
    <cellStyle name="Обычный 5" xfId="82" xr:uid="{00000000-0005-0000-0000-00004C000000}"/>
    <cellStyle name="Обычный 5 2" xfId="83" xr:uid="{00000000-0005-0000-0000-00004D000000}"/>
    <cellStyle name="Обычный 6" xfId="84" xr:uid="{00000000-0005-0000-0000-00004E000000}"/>
    <cellStyle name="Обычный 6 2" xfId="85" xr:uid="{00000000-0005-0000-0000-00004F000000}"/>
    <cellStyle name="Обычный 7" xfId="86" xr:uid="{00000000-0005-0000-0000-000050000000}"/>
    <cellStyle name="Обычный 7 2" xfId="87" xr:uid="{00000000-0005-0000-0000-000051000000}"/>
    <cellStyle name="Обычный 8" xfId="88" xr:uid="{00000000-0005-0000-0000-000052000000}"/>
    <cellStyle name="Обычный 9" xfId="89" xr:uid="{00000000-0005-0000-0000-000053000000}"/>
    <cellStyle name="Обычный_SPSS" xfId="4" xr:uid="{00000000-0005-0000-0000-000054000000}"/>
    <cellStyle name="Обычный_SPSS (кг)" xfId="117" xr:uid="{00000000-0005-0000-0000-000055000000}"/>
    <cellStyle name="Обычный_SPSS (кг)_1" xfId="115" xr:uid="{00000000-0005-0000-0000-000056000000}"/>
    <cellStyle name="Обычный_SPSS (ТН)" xfId="116" xr:uid="{00000000-0005-0000-0000-000057000000}"/>
    <cellStyle name="Обычный_SPSS_1" xfId="6" xr:uid="{00000000-0005-0000-0000-000058000000}"/>
    <cellStyle name="Обычный_SPSS_3" xfId="5" xr:uid="{00000000-0005-0000-0000-000059000000}"/>
    <cellStyle name="Обычный_Лист1" xfId="2" xr:uid="{00000000-0005-0000-0000-00005A000000}"/>
    <cellStyle name="Обычный_Лист1 2" xfId="3" xr:uid="{00000000-0005-0000-0000-00005B000000}"/>
    <cellStyle name="Плохой 2" xfId="90" xr:uid="{00000000-0005-0000-0000-00005C000000}"/>
    <cellStyle name="Пояснение 2" xfId="91" xr:uid="{00000000-0005-0000-0000-00005D000000}"/>
    <cellStyle name="Примечание 2" xfId="92" xr:uid="{00000000-0005-0000-0000-00005E000000}"/>
    <cellStyle name="Процентный" xfId="1" builtinId="5"/>
    <cellStyle name="Процентный 2" xfId="93" xr:uid="{00000000-0005-0000-0000-000060000000}"/>
    <cellStyle name="Процентный 2 2" xfId="94" xr:uid="{00000000-0005-0000-0000-000061000000}"/>
    <cellStyle name="Процентный 2 2 2" xfId="95" xr:uid="{00000000-0005-0000-0000-000062000000}"/>
    <cellStyle name="Процентный 2_Расчет срока окуп. ОСП_шаблон" xfId="96" xr:uid="{00000000-0005-0000-0000-000063000000}"/>
    <cellStyle name="Процентный 3" xfId="97" xr:uid="{00000000-0005-0000-0000-000064000000}"/>
    <cellStyle name="Процентный 3 2" xfId="98" xr:uid="{00000000-0005-0000-0000-000065000000}"/>
    <cellStyle name="Процентный 4" xfId="99" xr:uid="{00000000-0005-0000-0000-000066000000}"/>
    <cellStyle name="Процентный 4 2" xfId="100" xr:uid="{00000000-0005-0000-0000-000067000000}"/>
    <cellStyle name="Процентный 4 2 2" xfId="101" xr:uid="{00000000-0005-0000-0000-000068000000}"/>
    <cellStyle name="Процентный 5" xfId="102" xr:uid="{00000000-0005-0000-0000-000069000000}"/>
    <cellStyle name="Процентный 6" xfId="103" xr:uid="{00000000-0005-0000-0000-00006A000000}"/>
    <cellStyle name="Процентный 7" xfId="104" xr:uid="{00000000-0005-0000-0000-00006B000000}"/>
    <cellStyle name="Процентный 8" xfId="105" xr:uid="{00000000-0005-0000-0000-00006C000000}"/>
    <cellStyle name="Процентный 9" xfId="106" xr:uid="{00000000-0005-0000-0000-00006D000000}"/>
    <cellStyle name="Связанная ячейка 2" xfId="107" xr:uid="{00000000-0005-0000-0000-00006E000000}"/>
    <cellStyle name="Текст предупреждения 2" xfId="108" xr:uid="{00000000-0005-0000-0000-00006F000000}"/>
    <cellStyle name="Финансовый" xfId="114" builtinId="3"/>
    <cellStyle name="Финансовый 2" xfId="109" xr:uid="{00000000-0005-0000-0000-000071000000}"/>
    <cellStyle name="Финансовый 3" xfId="110" xr:uid="{00000000-0005-0000-0000-000072000000}"/>
    <cellStyle name="Финансовый 4" xfId="111" xr:uid="{00000000-0005-0000-0000-000073000000}"/>
    <cellStyle name="Финансовый 5" xfId="112" xr:uid="{00000000-0005-0000-0000-000074000000}"/>
    <cellStyle name="Хороший 2" xfId="113" xr:uid="{00000000-0005-0000-0000-000075000000}"/>
  </cellStyles>
  <dxfs count="6">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FF00"/>
      <color rgb="FFBF3633"/>
      <color rgb="FFCC4542"/>
      <color rgb="FFFFFFCC"/>
      <color rgb="FFCCFFFF"/>
      <color rgb="FFCCFFCC"/>
      <color rgb="FFFFCCCC"/>
      <color rgb="FFFFFF99"/>
      <color rgb="FFFFCCFF"/>
      <color rgb="FF46AA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6.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7.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1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4.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5.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Тоннаж</a:t>
            </a:r>
          </a:p>
        </c:rich>
      </c:tx>
      <c:overlay val="0"/>
    </c:title>
    <c:autoTitleDeleted val="0"/>
    <c:plotArea>
      <c:layout>
        <c:manualLayout>
          <c:layoutTarget val="inner"/>
          <c:xMode val="edge"/>
          <c:yMode val="edge"/>
          <c:x val="9.6761120525948902E-2"/>
          <c:y val="8.5520398711741358E-2"/>
          <c:w val="0.88886522659711709"/>
          <c:h val="0.69036714502150365"/>
        </c:manualLayout>
      </c:layout>
      <c:lineChart>
        <c:grouping val="standard"/>
        <c:varyColors val="0"/>
        <c:ser>
          <c:idx val="0"/>
          <c:order val="0"/>
          <c:tx>
            <c:strRef>
              <c:f>Форма!$A$64</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Форма!$C$64:$AL$64</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5CC3-4616-92FD-61675A2B46BD}"/>
            </c:ext>
          </c:extLst>
        </c:ser>
        <c:ser>
          <c:idx val="1"/>
          <c:order val="1"/>
          <c:tx>
            <c:strRef>
              <c:f>Форма!$A$21</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Форма!$C$21:$AL$21</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1-5CC3-4616-92FD-61675A2B46BD}"/>
            </c:ext>
          </c:extLst>
        </c:ser>
        <c:ser>
          <c:idx val="2"/>
          <c:order val="2"/>
          <c:tx>
            <c:strRef>
              <c:f>Форма!$A$67</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Форма!$C$67:$AL$67</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5CC3-4616-92FD-61675A2B46BD}"/>
            </c:ext>
          </c:extLst>
        </c:ser>
        <c:ser>
          <c:idx val="3"/>
          <c:order val="3"/>
          <c:tx>
            <c:strRef>
              <c:f>Форма!$A$24</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Форма!$C$24:$AL$24</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3-5CC3-4616-92FD-61675A2B46BD}"/>
            </c:ext>
          </c:extLst>
        </c:ser>
        <c:dLbls>
          <c:showLegendKey val="0"/>
          <c:showVal val="0"/>
          <c:showCatName val="0"/>
          <c:showSerName val="0"/>
          <c:showPercent val="0"/>
          <c:showBubbleSize val="0"/>
        </c:dLbls>
        <c:smooth val="0"/>
        <c:axId val="247234560"/>
        <c:axId val="247236096"/>
      </c:lineChart>
      <c:catAx>
        <c:axId val="247234560"/>
        <c:scaling>
          <c:orientation val="minMax"/>
        </c:scaling>
        <c:delete val="0"/>
        <c:axPos val="b"/>
        <c:numFmt formatCode="General" sourceLinked="0"/>
        <c:majorTickMark val="out"/>
        <c:minorTickMark val="none"/>
        <c:tickLblPos val="nextTo"/>
        <c:crossAx val="247236096"/>
        <c:crosses val="autoZero"/>
        <c:auto val="1"/>
        <c:lblAlgn val="ctr"/>
        <c:lblOffset val="100"/>
        <c:noMultiLvlLbl val="0"/>
      </c:catAx>
      <c:valAx>
        <c:axId val="247236096"/>
        <c:scaling>
          <c:orientation val="minMax"/>
        </c:scaling>
        <c:delete val="0"/>
        <c:axPos val="l"/>
        <c:majorGridlines/>
        <c:numFmt formatCode="#,##0" sourceLinked="1"/>
        <c:majorTickMark val="out"/>
        <c:minorTickMark val="none"/>
        <c:tickLblPos val="nextTo"/>
        <c:crossAx val="247234560"/>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Выручка</a:t>
            </a:r>
          </a:p>
        </c:rich>
      </c:tx>
      <c:overlay val="0"/>
    </c:title>
    <c:autoTitleDeleted val="0"/>
    <c:plotArea>
      <c:layout>
        <c:manualLayout>
          <c:layoutTarget val="inner"/>
          <c:xMode val="edge"/>
          <c:yMode val="edge"/>
          <c:x val="9.6761120525948902E-2"/>
          <c:y val="9.0535492962696695E-2"/>
          <c:w val="0.88886522659711709"/>
          <c:h val="0.68803128278327363"/>
        </c:manualLayout>
      </c:layout>
      <c:lineChart>
        <c:grouping val="standard"/>
        <c:varyColors val="0"/>
        <c:ser>
          <c:idx val="0"/>
          <c:order val="0"/>
          <c:tx>
            <c:strRef>
              <c:f>Форма!$A$65</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Форма!$C$65:$AL$65</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8A4D-42CB-936F-E4A14F3B47C0}"/>
            </c:ext>
          </c:extLst>
        </c:ser>
        <c:ser>
          <c:idx val="1"/>
          <c:order val="1"/>
          <c:tx>
            <c:strRef>
              <c:f>Форма!$A$22</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Форма!$C$22:$AL$22</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1-8A4D-42CB-936F-E4A14F3B47C0}"/>
            </c:ext>
          </c:extLst>
        </c:ser>
        <c:ser>
          <c:idx val="2"/>
          <c:order val="2"/>
          <c:tx>
            <c:strRef>
              <c:f>Форма!$A$68</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Форма!$C$68:$AL$68</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8A4D-42CB-936F-E4A14F3B47C0}"/>
            </c:ext>
          </c:extLst>
        </c:ser>
        <c:ser>
          <c:idx val="3"/>
          <c:order val="3"/>
          <c:tx>
            <c:strRef>
              <c:f>Форма!$A$25</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Форма!$C$25:$AL$25</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3-8A4D-42CB-936F-E4A14F3B47C0}"/>
            </c:ext>
          </c:extLst>
        </c:ser>
        <c:dLbls>
          <c:showLegendKey val="0"/>
          <c:showVal val="0"/>
          <c:showCatName val="0"/>
          <c:showSerName val="0"/>
          <c:showPercent val="0"/>
          <c:showBubbleSize val="0"/>
        </c:dLbls>
        <c:smooth val="0"/>
        <c:axId val="247264768"/>
        <c:axId val="247266304"/>
      </c:lineChart>
      <c:catAx>
        <c:axId val="247264768"/>
        <c:scaling>
          <c:orientation val="minMax"/>
        </c:scaling>
        <c:delete val="0"/>
        <c:axPos val="b"/>
        <c:numFmt formatCode="General" sourceLinked="0"/>
        <c:majorTickMark val="out"/>
        <c:minorTickMark val="none"/>
        <c:tickLblPos val="nextTo"/>
        <c:crossAx val="247266304"/>
        <c:crosses val="autoZero"/>
        <c:auto val="1"/>
        <c:lblAlgn val="ctr"/>
        <c:lblOffset val="100"/>
        <c:noMultiLvlLbl val="0"/>
      </c:catAx>
      <c:valAx>
        <c:axId val="247266304"/>
        <c:scaling>
          <c:orientation val="minMax"/>
        </c:scaling>
        <c:delete val="0"/>
        <c:axPos val="l"/>
        <c:majorGridlines/>
        <c:numFmt formatCode="#,##0" sourceLinked="1"/>
        <c:majorTickMark val="out"/>
        <c:minorTickMark val="none"/>
        <c:tickLblPos val="nextTo"/>
        <c:crossAx val="247264768"/>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ru-RU"/>
              <a:t>Накладные</a:t>
            </a:r>
          </a:p>
        </c:rich>
      </c:tx>
      <c:overlay val="0"/>
    </c:title>
    <c:autoTitleDeleted val="0"/>
    <c:plotArea>
      <c:layout>
        <c:manualLayout>
          <c:layoutTarget val="inner"/>
          <c:xMode val="edge"/>
          <c:yMode val="edge"/>
          <c:x val="9.6761120525948902E-2"/>
          <c:y val="9.5550963251740728E-2"/>
          <c:w val="0.88886522659711709"/>
          <c:h val="0.68632022196807907"/>
        </c:manualLayout>
      </c:layout>
      <c:lineChart>
        <c:grouping val="standard"/>
        <c:varyColors val="0"/>
        <c:ser>
          <c:idx val="0"/>
          <c:order val="0"/>
          <c:tx>
            <c:strRef>
              <c:f>Форма!$A$66</c:f>
              <c:strCache>
                <c:ptCount val="1"/>
                <c:pt idx="0">
                  <c:v>Груз входящий межтерминальный</c:v>
                </c:pt>
              </c:strCache>
            </c:strRef>
          </c:tx>
          <c:spPr>
            <a:ln w="38100">
              <a:solidFill>
                <a:schemeClr val="tx2"/>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Форма!$C$66:$AL$66</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0-7C17-448B-8127-CB93E843788A}"/>
            </c:ext>
          </c:extLst>
        </c:ser>
        <c:ser>
          <c:idx val="1"/>
          <c:order val="1"/>
          <c:tx>
            <c:strRef>
              <c:f>Форма!$A$23</c:f>
              <c:strCache>
                <c:ptCount val="1"/>
                <c:pt idx="0">
                  <c:v>Груз входящий межтерминальный</c:v>
                </c:pt>
              </c:strCache>
            </c:strRef>
          </c:tx>
          <c:spPr>
            <a:ln w="38100">
              <a:solidFill>
                <a:schemeClr val="tx2"/>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Форма!$C$23:$AL$23</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1-7C17-448B-8127-CB93E843788A}"/>
            </c:ext>
          </c:extLst>
        </c:ser>
        <c:ser>
          <c:idx val="2"/>
          <c:order val="2"/>
          <c:tx>
            <c:strRef>
              <c:f>Форма!$A$69</c:f>
              <c:strCache>
                <c:ptCount val="1"/>
                <c:pt idx="0">
                  <c:v>Груз исходящий межтерминальный</c:v>
                </c:pt>
              </c:strCache>
            </c:strRef>
          </c:tx>
          <c:spPr>
            <a:ln w="38100">
              <a:solidFill>
                <a:srgbClr val="9D3D3A"/>
              </a:solidFill>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Форма!$C$69:$AL$69</c:f>
              <c:numCache>
                <c:formatCode>#,##0</c:formatCode>
                <c:ptCount val="36"/>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numCache>
            </c:numRef>
          </c:val>
          <c:smooth val="0"/>
          <c:extLst>
            <c:ext xmlns:c16="http://schemas.microsoft.com/office/drawing/2014/chart" uri="{C3380CC4-5D6E-409C-BE32-E72D297353CC}">
              <c16:uniqueId val="{00000002-7C17-448B-8127-CB93E843788A}"/>
            </c:ext>
          </c:extLst>
        </c:ser>
        <c:ser>
          <c:idx val="3"/>
          <c:order val="3"/>
          <c:tx>
            <c:strRef>
              <c:f>Форма!$A$26</c:f>
              <c:strCache>
                <c:ptCount val="1"/>
                <c:pt idx="0">
                  <c:v>Груз исходящий межтерминальный</c:v>
                </c:pt>
              </c:strCache>
            </c:strRef>
          </c:tx>
          <c:spPr>
            <a:ln w="38100">
              <a:solidFill>
                <a:srgbClr val="9D3D3A"/>
              </a:solidFill>
              <a:prstDash val="sysDash"/>
            </a:ln>
          </c:spPr>
          <c:marker>
            <c:symbol val="none"/>
          </c:marker>
          <c:cat>
            <c:strRef>
              <c:f>Форма!$C$15:$AL$15</c:f>
              <c:strCache>
                <c:ptCount val="36"/>
                <c:pt idx="0">
                  <c:v>1 месяц</c:v>
                </c:pt>
                <c:pt idx="1">
                  <c:v>2 месяц</c:v>
                </c:pt>
                <c:pt idx="2">
                  <c:v>3 месяц</c:v>
                </c:pt>
                <c:pt idx="3">
                  <c:v>4 месяц</c:v>
                </c:pt>
                <c:pt idx="4">
                  <c:v>5 месяц</c:v>
                </c:pt>
                <c:pt idx="5">
                  <c:v>6 месяц</c:v>
                </c:pt>
                <c:pt idx="6">
                  <c:v>7 месяц</c:v>
                </c:pt>
                <c:pt idx="7">
                  <c:v>8 месяц</c:v>
                </c:pt>
                <c:pt idx="8">
                  <c:v>9 месяц</c:v>
                </c:pt>
                <c:pt idx="9">
                  <c:v>10 месяц</c:v>
                </c:pt>
                <c:pt idx="10">
                  <c:v>11 месяц</c:v>
                </c:pt>
                <c:pt idx="11">
                  <c:v>12 месяц</c:v>
                </c:pt>
                <c:pt idx="12">
                  <c:v>13 месяц</c:v>
                </c:pt>
                <c:pt idx="13">
                  <c:v>14 месяц</c:v>
                </c:pt>
                <c:pt idx="14">
                  <c:v>15 месяц</c:v>
                </c:pt>
                <c:pt idx="15">
                  <c:v>16 месяц</c:v>
                </c:pt>
                <c:pt idx="16">
                  <c:v>17 месяц</c:v>
                </c:pt>
                <c:pt idx="17">
                  <c:v>18 месяц</c:v>
                </c:pt>
                <c:pt idx="18">
                  <c:v>19 месяц</c:v>
                </c:pt>
                <c:pt idx="19">
                  <c:v>20 месяц</c:v>
                </c:pt>
                <c:pt idx="20">
                  <c:v>21 месяц</c:v>
                </c:pt>
                <c:pt idx="21">
                  <c:v>22 месяц</c:v>
                </c:pt>
                <c:pt idx="22">
                  <c:v>23 месяц</c:v>
                </c:pt>
                <c:pt idx="23">
                  <c:v>24 месяц</c:v>
                </c:pt>
                <c:pt idx="24">
                  <c:v>25 месяц</c:v>
                </c:pt>
                <c:pt idx="25">
                  <c:v>26 месяц</c:v>
                </c:pt>
                <c:pt idx="26">
                  <c:v>27 месяц</c:v>
                </c:pt>
                <c:pt idx="27">
                  <c:v>28 месяц</c:v>
                </c:pt>
                <c:pt idx="28">
                  <c:v>29 месяц</c:v>
                </c:pt>
                <c:pt idx="29">
                  <c:v>30 месяц</c:v>
                </c:pt>
                <c:pt idx="30">
                  <c:v>31 месяц</c:v>
                </c:pt>
                <c:pt idx="31">
                  <c:v>32 месяц</c:v>
                </c:pt>
                <c:pt idx="32">
                  <c:v>33 месяц</c:v>
                </c:pt>
                <c:pt idx="33">
                  <c:v>34 месяц</c:v>
                </c:pt>
                <c:pt idx="34">
                  <c:v>35 месяц</c:v>
                </c:pt>
                <c:pt idx="35">
                  <c:v>36 месяц</c:v>
                </c:pt>
              </c:strCache>
            </c:strRef>
          </c:cat>
          <c:val>
            <c:numRef>
              <c:f>Форма!$C$26:$AL$26</c:f>
              <c:numCache>
                <c:formatCode>#,##0</c:formatCode>
                <c:ptCount val="3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numCache>
            </c:numRef>
          </c:val>
          <c:smooth val="0"/>
          <c:extLst>
            <c:ext xmlns:c16="http://schemas.microsoft.com/office/drawing/2014/chart" uri="{C3380CC4-5D6E-409C-BE32-E72D297353CC}">
              <c16:uniqueId val="{00000003-7C17-448B-8127-CB93E843788A}"/>
            </c:ext>
          </c:extLst>
        </c:ser>
        <c:dLbls>
          <c:showLegendKey val="0"/>
          <c:showVal val="0"/>
          <c:showCatName val="0"/>
          <c:showSerName val="0"/>
          <c:showPercent val="0"/>
          <c:showBubbleSize val="0"/>
        </c:dLbls>
        <c:smooth val="0"/>
        <c:axId val="247090176"/>
        <c:axId val="247096064"/>
      </c:lineChart>
      <c:catAx>
        <c:axId val="247090176"/>
        <c:scaling>
          <c:orientation val="minMax"/>
        </c:scaling>
        <c:delete val="0"/>
        <c:axPos val="b"/>
        <c:numFmt formatCode="General" sourceLinked="0"/>
        <c:majorTickMark val="out"/>
        <c:minorTickMark val="none"/>
        <c:tickLblPos val="nextTo"/>
        <c:crossAx val="247096064"/>
        <c:crosses val="autoZero"/>
        <c:auto val="1"/>
        <c:lblAlgn val="ctr"/>
        <c:lblOffset val="100"/>
        <c:noMultiLvlLbl val="0"/>
      </c:catAx>
      <c:valAx>
        <c:axId val="247096064"/>
        <c:scaling>
          <c:orientation val="minMax"/>
        </c:scaling>
        <c:delete val="0"/>
        <c:axPos val="l"/>
        <c:majorGridlines/>
        <c:numFmt formatCode="#,##0" sourceLinked="1"/>
        <c:majorTickMark val="out"/>
        <c:minorTickMark val="none"/>
        <c:tickLblPos val="nextTo"/>
        <c:crossAx val="247090176"/>
        <c:crosses val="autoZero"/>
        <c:crossBetween val="between"/>
      </c:valAx>
    </c:plotArea>
    <c:legend>
      <c:legendPos val="b"/>
      <c:overlay val="0"/>
      <c:txPr>
        <a:bodyPr/>
        <a:lstStyle/>
        <a:p>
          <a:pPr>
            <a:defRPr sz="1050"/>
          </a:pPr>
          <a:endParaRPr lang="ru-RU"/>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(кг)'!$AH$5</c:f>
              <c:strCache>
                <c:ptCount val="1"/>
                <c:pt idx="0">
                  <c:v>МТ исх</c:v>
                </c:pt>
              </c:strCache>
            </c:strRef>
          </c:tx>
          <c:spPr>
            <a:ln w="38100">
              <a:solidFill>
                <a:srgbClr val="9D3D3A"/>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(кг)'!$AH$6:$AH$197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58DC-4C19-AD49-9705938BFFDA}"/>
            </c:ext>
          </c:extLst>
        </c:ser>
        <c:ser>
          <c:idx val="2"/>
          <c:order val="1"/>
          <c:tx>
            <c:strRef>
              <c:f>'Расчёт (кг)'!$AI$5</c:f>
              <c:strCache>
                <c:ptCount val="1"/>
                <c:pt idx="0">
                  <c:v>АД забор</c:v>
                </c:pt>
              </c:strCache>
            </c:strRef>
          </c:tx>
          <c:spPr>
            <a:ln>
              <a:solidFill>
                <a:srgbClr val="00B050"/>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(кг)'!$AI$6:$AI$197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58DC-4C19-AD49-9705938BFFDA}"/>
            </c:ext>
          </c:extLst>
        </c:ser>
        <c:ser>
          <c:idx val="6"/>
          <c:order val="2"/>
          <c:tx>
            <c:strRef>
              <c:f>'Расчёт (кг)'!$AJ$5</c:f>
              <c:strCache>
                <c:ptCount val="1"/>
                <c:pt idx="0">
                  <c:v>Край забор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(кг)'!$AJ$6:$AJ$197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2-58DC-4C19-AD49-9705938BFFDA}"/>
            </c:ext>
          </c:extLst>
        </c:ser>
        <c:ser>
          <c:idx val="0"/>
          <c:order val="3"/>
          <c:tx>
            <c:strRef>
              <c:f>'Расчёт (кг)'!$AK$5</c:f>
              <c:strCache>
                <c:ptCount val="1"/>
                <c:pt idx="0">
                  <c:v>Экспресс исх</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(кг)'!$AK$6:$AK$197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3-58DC-4C19-AD49-9705938BFFDA}"/>
            </c:ext>
          </c:extLst>
        </c:ser>
        <c:ser>
          <c:idx val="7"/>
          <c:order val="4"/>
          <c:tx>
            <c:strRef>
              <c:f>'Расчёт (кг)'!$AM$5</c:f>
              <c:strCache>
                <c:ptCount val="1"/>
                <c:pt idx="0">
                  <c:v>АД отвоз</c:v>
                </c:pt>
              </c:strCache>
            </c:strRef>
          </c:tx>
          <c:spPr>
            <a:ln>
              <a:solidFill>
                <a:schemeClr val="accent4">
                  <a:lumMod val="75000"/>
                </a:schemeClr>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(кг)'!$AM$6:$AM$197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4-58DC-4C19-AD49-9705938BFFDA}"/>
            </c:ext>
          </c:extLst>
        </c:ser>
        <c:ser>
          <c:idx val="8"/>
          <c:order val="5"/>
          <c:tx>
            <c:strRef>
              <c:f>'Расчёт (кг)'!$AN$5</c:f>
              <c:strCache>
                <c:ptCount val="1"/>
                <c:pt idx="0">
                  <c:v>Край отвоз</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(кг)'!$AN$6:$AN$197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5-58DC-4C19-AD49-9705938BFFDA}"/>
            </c:ext>
          </c:extLst>
        </c:ser>
        <c:ser>
          <c:idx val="3"/>
          <c:order val="6"/>
          <c:tx>
            <c:strRef>
              <c:f>'Расчёт (кг)'!$AO$5</c:f>
              <c:strCache>
                <c:ptCount val="1"/>
                <c:pt idx="0">
                  <c:v>Экспресс вход</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(кг)'!$AO$6:$AO$197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6-58DC-4C19-AD49-9705938BFFDA}"/>
            </c:ext>
          </c:extLst>
        </c:ser>
        <c:ser>
          <c:idx val="13"/>
          <c:order val="7"/>
          <c:tx>
            <c:strRef>
              <c:f>'Расчёт (кг)'!$AP$5</c:f>
              <c:strCache>
                <c:ptCount val="1"/>
                <c:pt idx="0">
                  <c:v>МТ исх без_пер</c:v>
                </c:pt>
              </c:strCache>
            </c:strRef>
          </c:tx>
          <c:spPr>
            <a:ln w="38100">
              <a:solidFill>
                <a:srgbClr val="9D3D3A"/>
              </a:solidFill>
              <a:prstDash val="sys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(кг)'!$AP$6:$AP$197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7-58DC-4C19-AD49-9705938BFFDA}"/>
            </c:ext>
          </c:extLst>
        </c:ser>
        <c:ser>
          <c:idx val="5"/>
          <c:order val="8"/>
          <c:tx>
            <c:strRef>
              <c:f>'Расчёт (кг)'!$AQ$5</c:f>
              <c:strCache>
                <c:ptCount val="1"/>
                <c:pt idx="0">
                  <c:v>АД забор без_пер</c:v>
                </c:pt>
              </c:strCache>
            </c:strRef>
          </c:tx>
          <c:spPr>
            <a:ln w="38100">
              <a:solidFill>
                <a:srgbClr val="00B050"/>
              </a:solidFill>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(кг)'!$AQ$6:$AQ$197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8-58DC-4C19-AD49-9705938BFFDA}"/>
            </c:ext>
          </c:extLst>
        </c:ser>
        <c:ser>
          <c:idx val="10"/>
          <c:order val="9"/>
          <c:tx>
            <c:strRef>
              <c:f>'Расчёт (кг)'!$AR$5</c:f>
              <c:strCache>
                <c:ptCount val="1"/>
                <c:pt idx="0">
                  <c:v>Край забор без_пер</c:v>
                </c:pt>
              </c:strCache>
            </c:strRef>
          </c:tx>
          <c:spPr>
            <a:ln>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(кг)'!$AR$6:$AR$197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9-58DC-4C19-AD49-9705938BFFDA}"/>
            </c:ext>
          </c:extLst>
        </c:ser>
        <c:ser>
          <c:idx val="12"/>
          <c:order val="10"/>
          <c:tx>
            <c:strRef>
              <c:f>'Расчёт (кг)'!$AS$5</c:f>
              <c:strCache>
                <c:ptCount val="1"/>
                <c:pt idx="0">
                  <c:v>Экспресс исх без_пер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(кг)'!$AS$6:$AS$197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A-58DC-4C19-AD49-9705938BFFDA}"/>
            </c:ext>
          </c:extLst>
        </c:ser>
        <c:ser>
          <c:idx val="11"/>
          <c:order val="11"/>
          <c:tx>
            <c:strRef>
              <c:f>'Расчёт (кг)'!$AU$5</c:f>
              <c:strCache>
                <c:ptCount val="1"/>
                <c:pt idx="0">
                  <c:v>АД отвозбез_пер</c:v>
                </c:pt>
              </c:strCache>
            </c:strRef>
          </c:tx>
          <c:spPr>
            <a:ln>
              <a:solidFill>
                <a:schemeClr val="accent4">
                  <a:lumMod val="75000"/>
                </a:schemeClr>
              </a:solidFill>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(кг)'!$AU$6:$AU$197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B-58DC-4C19-AD49-9705938BFFDA}"/>
            </c:ext>
          </c:extLst>
        </c:ser>
        <c:ser>
          <c:idx val="14"/>
          <c:order val="12"/>
          <c:tx>
            <c:strRef>
              <c:f>'Расчёт (кг)'!$AV$5</c:f>
              <c:strCache>
                <c:ptCount val="1"/>
                <c:pt idx="0">
                  <c:v>Край отвозбез_пер</c:v>
                </c:pt>
              </c:strCache>
            </c:strRef>
          </c:tx>
          <c:spPr>
            <a:ln>
              <a:prstDash val="lgDash"/>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(кг)'!$AV$6:$AV$197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C-58DC-4C19-AD49-9705938BFFDA}"/>
            </c:ext>
          </c:extLst>
        </c:ser>
        <c:ser>
          <c:idx val="4"/>
          <c:order val="13"/>
          <c:tx>
            <c:strRef>
              <c:f>'Расчёт (кг)'!$AL$5</c:f>
              <c:strCache>
                <c:ptCount val="1"/>
                <c:pt idx="0">
                  <c:v>МТ вход</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(кг)'!$AL$6:$AL$197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D-58DC-4C19-AD49-9705938BFFDA}"/>
            </c:ext>
          </c:extLst>
        </c:ser>
        <c:ser>
          <c:idx val="9"/>
          <c:order val="14"/>
          <c:tx>
            <c:strRef>
              <c:f>'Расчёт (кг)'!$AT$5</c:f>
              <c:strCache>
                <c:ptCount val="1"/>
                <c:pt idx="0">
                  <c:v>МТ вх без_пер</c:v>
                </c:pt>
              </c:strCache>
            </c:strRef>
          </c:tx>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(кг)'!$AT$6:$AT$197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E-58DC-4C19-AD49-9705938BFFDA}"/>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(кг)</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(кг)'!$AH$5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(кг)'!$AH$199:$AH$214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A5DD-4C2E-9D4D-72DB9EBA4B47}"/>
            </c:ext>
          </c:extLst>
        </c:ser>
        <c:ser>
          <c:idx val="0"/>
          <c:order val="1"/>
          <c:tx>
            <c:strRef>
              <c:f>'Расчёт (кг)'!$AP$5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(кг)'!$AP$199:$AP$214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A5DD-4C2E-9D4D-72DB9EBA4B47}"/>
            </c:ext>
          </c:extLst>
        </c:ser>
        <c:ser>
          <c:idx val="2"/>
          <c:order val="2"/>
          <c:tx>
            <c:strRef>
              <c:f>'Расчёт (кг)'!$AL$5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(кг)'!$AL$199:$AL$214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A5DD-4C2E-9D4D-72DB9EBA4B47}"/>
            </c:ext>
          </c:extLst>
        </c:ser>
        <c:ser>
          <c:idx val="3"/>
          <c:order val="3"/>
          <c:tx>
            <c:strRef>
              <c:f>'Расчёт (кг)'!$AT$5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(кг)'!$C$199:$C$214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(кг)'!$AT$199:$AT$214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A5DD-4C2E-9D4D-72DB9EBA4B47}"/>
            </c:ext>
          </c:extLst>
        </c:ser>
        <c:dLbls>
          <c:showLegendKey val="0"/>
          <c:showVal val="0"/>
          <c:showCatName val="0"/>
          <c:showSerName val="0"/>
          <c:showPercent val="0"/>
          <c:showBubbleSize val="0"/>
        </c:dLbls>
        <c:gapWidth val="100"/>
        <c:overlap val="-24"/>
        <c:axId val="258777472"/>
        <c:axId val="258779008"/>
      </c:barChart>
      <c:catAx>
        <c:axId val="25877747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779008"/>
        <c:crosses val="autoZero"/>
        <c:auto val="1"/>
        <c:lblAlgn val="ctr"/>
        <c:lblOffset val="100"/>
        <c:noMultiLvlLbl val="1"/>
      </c:catAx>
      <c:valAx>
        <c:axId val="258779008"/>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777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EF0-4A4B-9144-7E3A16044643}"/>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(кг)'!$BR$203:$CG$203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(кг)'!$BR$216:$CG$216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2EF0-4A4B-9144-7E3A16044643}"/>
            </c:ext>
          </c:extLst>
        </c:ser>
        <c:dLbls>
          <c:showLegendKey val="0"/>
          <c:showVal val="0"/>
          <c:showCatName val="0"/>
          <c:showSerName val="0"/>
          <c:showPercent val="0"/>
          <c:showBubbleSize val="0"/>
        </c:dLbls>
        <c:gapWidth val="20"/>
        <c:axId val="258803200"/>
        <c:axId val="258804736"/>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(кг)'!$BR$203:$CG$203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(кг)'!$BR$217:$CG$217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2EF0-4A4B-9144-7E3A16044643}"/>
            </c:ext>
          </c:extLst>
        </c:ser>
        <c:dLbls>
          <c:showLegendKey val="0"/>
          <c:showVal val="0"/>
          <c:showCatName val="0"/>
          <c:showSerName val="0"/>
          <c:showPercent val="0"/>
          <c:showBubbleSize val="0"/>
        </c:dLbls>
        <c:marker val="1"/>
        <c:smooth val="0"/>
        <c:axId val="258812160"/>
        <c:axId val="258810624"/>
      </c:lineChart>
      <c:catAx>
        <c:axId val="2588032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04736"/>
        <c:crosses val="autoZero"/>
        <c:auto val="1"/>
        <c:lblAlgn val="ctr"/>
        <c:lblOffset val="100"/>
        <c:noMultiLvlLbl val="0"/>
      </c:catAx>
      <c:valAx>
        <c:axId val="258804736"/>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03200"/>
        <c:crosses val="autoZero"/>
        <c:crossBetween val="between"/>
      </c:valAx>
      <c:valAx>
        <c:axId val="2588106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12160"/>
        <c:crosses val="max"/>
        <c:crossBetween val="between"/>
      </c:valAx>
      <c:catAx>
        <c:axId val="258812160"/>
        <c:scaling>
          <c:orientation val="minMax"/>
        </c:scaling>
        <c:delete val="1"/>
        <c:axPos val="b"/>
        <c:numFmt formatCode="General" sourceLinked="1"/>
        <c:majorTickMark val="none"/>
        <c:minorTickMark val="none"/>
        <c:tickLblPos val="nextTo"/>
        <c:crossAx val="2588106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727-4054-89DE-7F394CF063D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(кг)'!$CJ$203:$CY$203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(кг)'!$CJ$216:$CY$216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E727-4054-89DE-7F394CF063D2}"/>
            </c:ext>
          </c:extLst>
        </c:ser>
        <c:dLbls>
          <c:showLegendKey val="0"/>
          <c:showVal val="0"/>
          <c:showCatName val="0"/>
          <c:showSerName val="0"/>
          <c:showPercent val="0"/>
          <c:showBubbleSize val="0"/>
        </c:dLbls>
        <c:gapWidth val="20"/>
        <c:axId val="258835584"/>
        <c:axId val="258837120"/>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(кг)'!$CJ$203:$CY$203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(кг)'!$CJ$217:$CY$217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E727-4054-89DE-7F394CF063D2}"/>
            </c:ext>
          </c:extLst>
        </c:ser>
        <c:dLbls>
          <c:showLegendKey val="0"/>
          <c:showVal val="0"/>
          <c:showCatName val="0"/>
          <c:showSerName val="0"/>
          <c:showPercent val="0"/>
          <c:showBubbleSize val="0"/>
        </c:dLbls>
        <c:marker val="1"/>
        <c:smooth val="0"/>
        <c:axId val="258844544"/>
        <c:axId val="258843008"/>
      </c:lineChart>
      <c:catAx>
        <c:axId val="25883558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258837120"/>
        <c:crosses val="autoZero"/>
        <c:auto val="1"/>
        <c:lblAlgn val="ctr"/>
        <c:lblOffset val="100"/>
        <c:noMultiLvlLbl val="0"/>
      </c:catAx>
      <c:valAx>
        <c:axId val="258837120"/>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35584"/>
        <c:crosses val="autoZero"/>
        <c:crossBetween val="between"/>
      </c:valAx>
      <c:valAx>
        <c:axId val="258843008"/>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258844544"/>
        <c:crosses val="max"/>
        <c:crossBetween val="between"/>
      </c:valAx>
      <c:catAx>
        <c:axId val="258844544"/>
        <c:scaling>
          <c:orientation val="minMax"/>
        </c:scaling>
        <c:delete val="1"/>
        <c:axPos val="b"/>
        <c:numFmt formatCode="General" sourceLinked="1"/>
        <c:majorTickMark val="none"/>
        <c:minorTickMark val="none"/>
        <c:tickLblPos val="nextTo"/>
        <c:crossAx val="258843008"/>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(кг)'!$M$5</c:f>
              <c:strCache>
                <c:ptCount val="1"/>
                <c:pt idx="0">
                  <c:v>МТ исх</c:v>
                </c:pt>
              </c:strCache>
            </c:strRef>
          </c:tx>
          <c:spPr>
            <a:ln w="38100">
              <a:solidFill>
                <a:srgbClr val="9D3D3A"/>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(кг)'!$M$6:$M$197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63ED-4FB6-B00A-848A3586C2BB}"/>
            </c:ext>
          </c:extLst>
        </c:ser>
        <c:ser>
          <c:idx val="0"/>
          <c:order val="1"/>
          <c:tx>
            <c:strRef>
              <c:f>'Расчёт (кг)'!$Q$5</c:f>
              <c:strCache>
                <c:ptCount val="1"/>
                <c:pt idx="0">
                  <c:v>МТ вход</c:v>
                </c:pt>
              </c:strCache>
            </c:strRef>
          </c:tx>
          <c:spPr>
            <a:ln>
              <a:solidFill>
                <a:srgbClr val="46AAC5"/>
              </a:solidFill>
            </a:ln>
          </c:spPr>
          <c:marker>
            <c:symbol val="none"/>
          </c:marker>
          <c:cat>
            <c:numRef>
              <c:f>'Расчёт (кг)'!$C$6:$C$197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(кг)'!$Q$6:$Q$197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8AB8-4CB0-8E46-1D2DA494420C}"/>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8215679462829932E-2"/>
          <c:y val="0.14314694919272347"/>
          <c:w val="0.89971650484452137"/>
          <c:h val="0.76825302406685814"/>
        </c:manualLayout>
      </c:layout>
      <c:lineChart>
        <c:grouping val="standard"/>
        <c:varyColors val="0"/>
        <c:ser>
          <c:idx val="1"/>
          <c:order val="0"/>
          <c:tx>
            <c:strRef>
              <c:f>'Расчёт (ТН)'!$AH$5</c:f>
              <c:strCache>
                <c:ptCount val="1"/>
                <c:pt idx="0">
                  <c:v>МТ исх</c:v>
                </c:pt>
              </c:strCache>
            </c:strRef>
          </c:tx>
          <c:spPr>
            <a:ln w="38100">
              <a:solidFill>
                <a:srgbClr val="9D3D3A"/>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(ТН)'!$AH$6:$AH$197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B964-4CA7-B9A5-13995C286E9E}"/>
            </c:ext>
          </c:extLst>
        </c:ser>
        <c:ser>
          <c:idx val="2"/>
          <c:order val="1"/>
          <c:tx>
            <c:strRef>
              <c:f>'Расчёт (ТН)'!$AI$5</c:f>
              <c:strCache>
                <c:ptCount val="1"/>
                <c:pt idx="0">
                  <c:v>АД забор</c:v>
                </c:pt>
              </c:strCache>
            </c:strRef>
          </c:tx>
          <c:spPr>
            <a:ln>
              <a:solidFill>
                <a:srgbClr val="00B050"/>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(ТН)'!$AI$6:$AI$197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B964-4CA7-B9A5-13995C286E9E}"/>
            </c:ext>
          </c:extLst>
        </c:ser>
        <c:ser>
          <c:idx val="6"/>
          <c:order val="2"/>
          <c:tx>
            <c:strRef>
              <c:f>'Расчёт (ТН)'!$AJ$5</c:f>
              <c:strCache>
                <c:ptCount val="1"/>
                <c:pt idx="0">
                  <c:v>Край забор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(ТН)'!$AJ$6:$AJ$197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2-B964-4CA7-B9A5-13995C286E9E}"/>
            </c:ext>
          </c:extLst>
        </c:ser>
        <c:ser>
          <c:idx val="0"/>
          <c:order val="3"/>
          <c:tx>
            <c:strRef>
              <c:f>'Расчёт (ТН)'!$AK$5</c:f>
              <c:strCache>
                <c:ptCount val="1"/>
                <c:pt idx="0">
                  <c:v>Экспресс исх</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(ТН)'!$AK$6:$AK$197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3-B964-4CA7-B9A5-13995C286E9E}"/>
            </c:ext>
          </c:extLst>
        </c:ser>
        <c:ser>
          <c:idx val="7"/>
          <c:order val="4"/>
          <c:tx>
            <c:strRef>
              <c:f>'Расчёт (ТН)'!$AM$5</c:f>
              <c:strCache>
                <c:ptCount val="1"/>
                <c:pt idx="0">
                  <c:v>АД отвоз</c:v>
                </c:pt>
              </c:strCache>
            </c:strRef>
          </c:tx>
          <c:spPr>
            <a:ln>
              <a:solidFill>
                <a:schemeClr val="accent4">
                  <a:lumMod val="75000"/>
                </a:schemeClr>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(ТН)'!$AM$6:$AM$197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4-B964-4CA7-B9A5-13995C286E9E}"/>
            </c:ext>
          </c:extLst>
        </c:ser>
        <c:ser>
          <c:idx val="8"/>
          <c:order val="5"/>
          <c:tx>
            <c:strRef>
              <c:f>'Расчёт (ТН)'!$AN$5</c:f>
              <c:strCache>
                <c:ptCount val="1"/>
                <c:pt idx="0">
                  <c:v>Край отвоз</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(ТН)'!$AN$6:$AN$197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5-B964-4CA7-B9A5-13995C286E9E}"/>
            </c:ext>
          </c:extLst>
        </c:ser>
        <c:ser>
          <c:idx val="3"/>
          <c:order val="6"/>
          <c:tx>
            <c:strRef>
              <c:f>'Расчёт (ТН)'!$AO$5</c:f>
              <c:strCache>
                <c:ptCount val="1"/>
                <c:pt idx="0">
                  <c:v>Экспресс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(ТН)'!$AO$6:$AO$197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6-B964-4CA7-B9A5-13995C286E9E}"/>
            </c:ext>
          </c:extLst>
        </c:ser>
        <c:ser>
          <c:idx val="13"/>
          <c:order val="7"/>
          <c:tx>
            <c:strRef>
              <c:f>'Расчёт (ТН)'!$AP$5</c:f>
              <c:strCache>
                <c:ptCount val="1"/>
                <c:pt idx="0">
                  <c:v>МТ исх без_пер</c:v>
                </c:pt>
              </c:strCache>
            </c:strRef>
          </c:tx>
          <c:spPr>
            <a:ln w="38100">
              <a:solidFill>
                <a:srgbClr val="9D3D3A"/>
              </a:solidFill>
              <a:prstDash val="sys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(ТН)'!$AP$6:$AP$197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7-B964-4CA7-B9A5-13995C286E9E}"/>
            </c:ext>
          </c:extLst>
        </c:ser>
        <c:ser>
          <c:idx val="5"/>
          <c:order val="8"/>
          <c:tx>
            <c:strRef>
              <c:f>'Расчёт (ТН)'!$AQ$5</c:f>
              <c:strCache>
                <c:ptCount val="1"/>
                <c:pt idx="0">
                  <c:v>АД забор без_пер</c:v>
                </c:pt>
              </c:strCache>
            </c:strRef>
          </c:tx>
          <c:spPr>
            <a:ln w="38100">
              <a:solidFill>
                <a:srgbClr val="00B050"/>
              </a:solidFill>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(ТН)'!$AQ$6:$AQ$197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8-B964-4CA7-B9A5-13995C286E9E}"/>
            </c:ext>
          </c:extLst>
        </c:ser>
        <c:ser>
          <c:idx val="10"/>
          <c:order val="9"/>
          <c:tx>
            <c:strRef>
              <c:f>'Расчёт (ТН)'!$AR$5</c:f>
              <c:strCache>
                <c:ptCount val="1"/>
                <c:pt idx="0">
                  <c:v>Край забор без_пер</c:v>
                </c:pt>
              </c:strCache>
            </c:strRef>
          </c:tx>
          <c:spPr>
            <a:ln>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(ТН)'!$AR$6:$AR$197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9-B964-4CA7-B9A5-13995C286E9E}"/>
            </c:ext>
          </c:extLst>
        </c:ser>
        <c:ser>
          <c:idx val="12"/>
          <c:order val="10"/>
          <c:tx>
            <c:strRef>
              <c:f>'Расчёт (ТН)'!$AS$5</c:f>
              <c:strCache>
                <c:ptCount val="1"/>
                <c:pt idx="0">
                  <c:v>Экспресс исх без_пер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(ТН)'!$AS$6:$AS$197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A-B964-4CA7-B9A5-13995C286E9E}"/>
            </c:ext>
          </c:extLst>
        </c:ser>
        <c:ser>
          <c:idx val="11"/>
          <c:order val="11"/>
          <c:tx>
            <c:strRef>
              <c:f>'Расчёт (ТН)'!$AU$5</c:f>
              <c:strCache>
                <c:ptCount val="1"/>
                <c:pt idx="0">
                  <c:v>АД отвозбез_пер</c:v>
                </c:pt>
              </c:strCache>
            </c:strRef>
          </c:tx>
          <c:spPr>
            <a:ln>
              <a:solidFill>
                <a:schemeClr val="accent4">
                  <a:lumMod val="75000"/>
                </a:schemeClr>
              </a:solidFill>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(ТН)'!$AU$6:$AU$197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B-B964-4CA7-B9A5-13995C286E9E}"/>
            </c:ext>
          </c:extLst>
        </c:ser>
        <c:ser>
          <c:idx val="14"/>
          <c:order val="12"/>
          <c:tx>
            <c:strRef>
              <c:f>'Расчёт (ТН)'!$AV$5</c:f>
              <c:strCache>
                <c:ptCount val="1"/>
                <c:pt idx="0">
                  <c:v>Край отвозбез_пер</c:v>
                </c:pt>
              </c:strCache>
            </c:strRef>
          </c:tx>
          <c:spPr>
            <a:ln>
              <a:prstDash val="lgDash"/>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(ТН)'!$AV$6:$AV$197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C-B964-4CA7-B9A5-13995C286E9E}"/>
            </c:ext>
          </c:extLst>
        </c:ser>
        <c:ser>
          <c:idx val="4"/>
          <c:order val="13"/>
          <c:tx>
            <c:strRef>
              <c:f>'Расчёт (ТН)'!$AL$5</c:f>
              <c:strCache>
                <c:ptCount val="1"/>
                <c:pt idx="0">
                  <c:v>МТ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(ТН)'!$AL$6:$AL$197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D-B964-4CA7-B9A5-13995C286E9E}"/>
            </c:ext>
          </c:extLst>
        </c:ser>
        <c:ser>
          <c:idx val="9"/>
          <c:order val="14"/>
          <c:tx>
            <c:strRef>
              <c:f>'Расчёт (ТН)'!$AT$5</c:f>
              <c:strCache>
                <c:ptCount val="1"/>
                <c:pt idx="0">
                  <c:v>МТ вх без_пер</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(ТН)'!$AT$6:$AT$197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E-B964-4CA7-B9A5-13995C286E9E}"/>
            </c:ext>
          </c:extLst>
        </c:ser>
        <c:dLbls>
          <c:showLegendKey val="0"/>
          <c:showVal val="0"/>
          <c:showCatName val="0"/>
          <c:showSerName val="0"/>
          <c:showPercent val="0"/>
          <c:showBubbleSize val="0"/>
        </c:dLbls>
        <c:smooth val="0"/>
        <c:axId val="301161856"/>
        <c:axId val="301184128"/>
      </c:lineChart>
      <c:dateAx>
        <c:axId val="301161856"/>
        <c:scaling>
          <c:orientation val="minMax"/>
        </c:scaling>
        <c:delete val="0"/>
        <c:axPos val="b"/>
        <c:numFmt formatCode="mmm\-yy" sourceLinked="1"/>
        <c:majorTickMark val="out"/>
        <c:minorTickMark val="none"/>
        <c:tickLblPos val="nextTo"/>
        <c:crossAx val="301184128"/>
        <c:crosses val="autoZero"/>
        <c:auto val="1"/>
        <c:lblOffset val="100"/>
        <c:baseTimeUnit val="months"/>
        <c:majorUnit val="12"/>
      </c:dateAx>
      <c:valAx>
        <c:axId val="301184128"/>
        <c:scaling>
          <c:orientation val="minMax"/>
        </c:scaling>
        <c:delete val="0"/>
        <c:axPos val="l"/>
        <c:majorGridlines/>
        <c:numFmt formatCode="#\ ##0;;" sourceLinked="1"/>
        <c:majorTickMark val="out"/>
        <c:minorTickMark val="none"/>
        <c:tickLblPos val="nextTo"/>
        <c:crossAx val="301161856"/>
        <c:crosses val="autoZero"/>
        <c:crossBetween val="between"/>
      </c:valAx>
    </c:plotArea>
    <c:legend>
      <c:legendPos val="r"/>
      <c:layout>
        <c:manualLayout>
          <c:xMode val="edge"/>
          <c:yMode val="edge"/>
          <c:x val="8.7297616662820807E-2"/>
          <c:y val="1.7912584605601318E-2"/>
          <c:w val="0.89713309740386027"/>
          <c:h val="0.10581934744711663"/>
        </c:manualLayout>
      </c:layout>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ru-RU"/>
              <a:t>Динамика по годам (ТН)</a:t>
            </a:r>
          </a:p>
        </c:rich>
      </c:tx>
      <c:layout>
        <c:manualLayout>
          <c:xMode val="edge"/>
          <c:yMode val="edge"/>
          <c:x val="0.37451464533763895"/>
          <c:y val="6.5510619168200838E-3"/>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ru-RU"/>
        </a:p>
      </c:txPr>
    </c:title>
    <c:autoTitleDeleted val="0"/>
    <c:plotArea>
      <c:layout>
        <c:manualLayout>
          <c:layoutTarget val="inner"/>
          <c:xMode val="edge"/>
          <c:yMode val="edge"/>
          <c:x val="8.8215679462829932E-2"/>
          <c:y val="9.5834034377469915E-2"/>
          <c:w val="0.89971650484452137"/>
          <c:h val="0.74247367687676025"/>
        </c:manualLayout>
      </c:layout>
      <c:barChart>
        <c:barDir val="col"/>
        <c:grouping val="clustered"/>
        <c:varyColors val="0"/>
        <c:ser>
          <c:idx val="1"/>
          <c:order val="0"/>
          <c:tx>
            <c:strRef>
              <c:f>'Расчёт (ТН)'!$AH$5</c:f>
              <c:strCache>
                <c:ptCount val="1"/>
                <c:pt idx="0">
                  <c:v>МТ исх</c:v>
                </c:pt>
              </c:strCache>
            </c:strRef>
          </c:tx>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(ТН)'!$AH$199:$AH$214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0-F957-4B25-860E-FD0089AC6815}"/>
            </c:ext>
          </c:extLst>
        </c:ser>
        <c:ser>
          <c:idx val="0"/>
          <c:order val="1"/>
          <c:tx>
            <c:strRef>
              <c:f>'Расчёт (ТН)'!$AP$5</c:f>
              <c:strCache>
                <c:ptCount val="1"/>
                <c:pt idx="0">
                  <c:v>МТ исх без_пер</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(ТН)'!$AP$199:$AP$214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F957-4B25-860E-FD0089AC6815}"/>
            </c:ext>
          </c:extLst>
        </c:ser>
        <c:ser>
          <c:idx val="2"/>
          <c:order val="2"/>
          <c:tx>
            <c:strRef>
              <c:f>'Расчёт (ТН)'!$AL$5</c:f>
              <c:strCache>
                <c:ptCount val="1"/>
                <c:pt idx="0">
                  <c:v>МТ вход</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(ТН)'!$AL$199:$AL$214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2-F957-4B25-860E-FD0089AC6815}"/>
            </c:ext>
          </c:extLst>
        </c:ser>
        <c:ser>
          <c:idx val="3"/>
          <c:order val="3"/>
          <c:tx>
            <c:strRef>
              <c:f>'Расчёт (ТН)'!$AT$5</c:f>
              <c:strCache>
                <c:ptCount val="1"/>
                <c:pt idx="0">
                  <c:v>МТ вх без_пер</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numRef>
              <c:f>'Расчёт (ТН)'!$C$199:$C$214</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(ТН)'!$AT$199:$AT$214</c:f>
              <c:numCache>
                <c:formatCode>#\ ##0\ ;;</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3-F957-4B25-860E-FD0089AC6815}"/>
            </c:ext>
          </c:extLst>
        </c:ser>
        <c:dLbls>
          <c:showLegendKey val="0"/>
          <c:showVal val="0"/>
          <c:showCatName val="0"/>
          <c:showSerName val="0"/>
          <c:showPercent val="0"/>
          <c:showBubbleSize val="0"/>
        </c:dLbls>
        <c:gapWidth val="100"/>
        <c:overlap val="-24"/>
        <c:axId val="301032576"/>
        <c:axId val="301034112"/>
      </c:barChart>
      <c:catAx>
        <c:axId val="30103257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34112"/>
        <c:crosses val="autoZero"/>
        <c:auto val="1"/>
        <c:lblAlgn val="ctr"/>
        <c:lblOffset val="100"/>
        <c:noMultiLvlLbl val="1"/>
      </c:catAx>
      <c:valAx>
        <c:axId val="301034112"/>
        <c:scaling>
          <c:orientation val="minMax"/>
        </c:scaling>
        <c:delete val="0"/>
        <c:axPos val="l"/>
        <c:majorGridlines>
          <c:spPr>
            <a:ln w="9525" cap="flat" cmpd="sng" algn="ctr">
              <a:solidFill>
                <a:schemeClr val="lt1">
                  <a:lumMod val="95000"/>
                  <a:alpha val="10000"/>
                </a:schemeClr>
              </a:solidFill>
              <a:round/>
            </a:ln>
            <a:effectLst/>
          </c:spPr>
        </c:majorGridlines>
        <c:numFmt formatCode="#\ ##0\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325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2261-4102-9E86-13CD5074F372}"/>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(ТН)'!$BR$216:$CG$216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2261-4102-9E86-13CD5074F372}"/>
            </c:ext>
          </c:extLst>
        </c:ser>
        <c:dLbls>
          <c:showLegendKey val="0"/>
          <c:showVal val="0"/>
          <c:showCatName val="0"/>
          <c:showSerName val="0"/>
          <c:showPercent val="0"/>
          <c:showBubbleSize val="0"/>
        </c:dLbls>
        <c:gapWidth val="20"/>
        <c:axId val="301062400"/>
        <c:axId val="301068288"/>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(ТН)'!$BR$203:$CG$203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(ТН)'!$BR$217:$CG$217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2261-4102-9E86-13CD5074F372}"/>
            </c:ext>
          </c:extLst>
        </c:ser>
        <c:dLbls>
          <c:showLegendKey val="0"/>
          <c:showVal val="0"/>
          <c:showCatName val="0"/>
          <c:showSerName val="0"/>
          <c:showPercent val="0"/>
          <c:showBubbleSize val="0"/>
        </c:dLbls>
        <c:marker val="1"/>
        <c:smooth val="0"/>
        <c:axId val="301071360"/>
        <c:axId val="301069824"/>
      </c:lineChart>
      <c:catAx>
        <c:axId val="3010624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68288"/>
        <c:crosses val="autoZero"/>
        <c:auto val="1"/>
        <c:lblAlgn val="ctr"/>
        <c:lblOffset val="100"/>
        <c:noMultiLvlLbl val="0"/>
      </c:catAx>
      <c:valAx>
        <c:axId val="301068288"/>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62400"/>
        <c:crosses val="autoZero"/>
        <c:crossBetween val="between"/>
      </c:valAx>
      <c:valAx>
        <c:axId val="301069824"/>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71360"/>
        <c:crosses val="max"/>
        <c:crossBetween val="between"/>
      </c:valAx>
      <c:catAx>
        <c:axId val="301071360"/>
        <c:scaling>
          <c:orientation val="minMax"/>
        </c:scaling>
        <c:delete val="1"/>
        <c:axPos val="b"/>
        <c:numFmt formatCode="General" sourceLinked="1"/>
        <c:majorTickMark val="none"/>
        <c:minorTickMark val="none"/>
        <c:tickLblPos val="nextTo"/>
        <c:crossAx val="301069824"/>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spPr>
            <a:solidFill>
              <a:srgbClr val="BF3633"/>
            </a:soli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2"/>
            <c:invertIfNegative val="0"/>
            <c:bubble3D val="0"/>
            <c:extLst>
              <c:ext xmlns:c16="http://schemas.microsoft.com/office/drawing/2014/chart" uri="{C3380CC4-5D6E-409C-BE32-E72D297353CC}">
                <c16:uniqueId val="{00000000-E4CD-48BB-80BF-FC3C5CE2B1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lumMod val="85000"/>
                      </a:schemeClr>
                    </a:solidFill>
                    <a:latin typeface="+mn-lt"/>
                    <a:ea typeface="+mn-ea"/>
                    <a:cs typeface="+mn-cs"/>
                  </a:defRPr>
                </a:pPr>
                <a:endParaRPr lang="ru-RU"/>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'Расчёт (ТН)'!$CJ$203:$CY$203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(ТН)'!$CJ$216:$CY$216</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extLst>
            <c:ext xmlns:c16="http://schemas.microsoft.com/office/drawing/2014/chart" uri="{C3380CC4-5D6E-409C-BE32-E72D297353CC}">
              <c16:uniqueId val="{00000001-E4CD-48BB-80BF-FC3C5CE2B134}"/>
            </c:ext>
          </c:extLst>
        </c:ser>
        <c:dLbls>
          <c:showLegendKey val="0"/>
          <c:showVal val="0"/>
          <c:showCatName val="0"/>
          <c:showSerName val="0"/>
          <c:showPercent val="0"/>
          <c:showBubbleSize val="0"/>
        </c:dLbls>
        <c:gapWidth val="20"/>
        <c:axId val="301090688"/>
        <c:axId val="301092224"/>
      </c:barChart>
      <c:lineChart>
        <c:grouping val="standard"/>
        <c:varyColors val="0"/>
        <c:ser>
          <c:idx val="0"/>
          <c:order val="1"/>
          <c:spPr>
            <a:ln w="34925" cap="rnd">
              <a:solidFill>
                <a:schemeClr val="accent1"/>
              </a:solidFill>
              <a:round/>
            </a:ln>
            <a:effectLst>
              <a:outerShdw blurRad="40000" dist="23000" dir="5400000" rotWithShape="0">
                <a:srgbClr val="000000">
                  <a:alpha val="35000"/>
                </a:srgbClr>
              </a:outerShdw>
            </a:effectLst>
          </c:spPr>
          <c:marker>
            <c:symbol val="none"/>
          </c:marker>
          <c:cat>
            <c:numRef>
              <c:f>'Расчёт (ТН)'!$CJ$203:$CY$203</c:f>
              <c:numCache>
                <c:formatCode>General</c:formatCode>
                <c:ptCount val="16"/>
                <c:pt idx="0">
                  <c:v>2014</c:v>
                </c:pt>
                <c:pt idx="1">
                  <c:v>2015</c:v>
                </c:pt>
                <c:pt idx="2">
                  <c:v>2016</c:v>
                </c:pt>
                <c:pt idx="3">
                  <c:v>2017</c:v>
                </c:pt>
                <c:pt idx="4">
                  <c:v>2018</c:v>
                </c:pt>
                <c:pt idx="5">
                  <c:v>2019</c:v>
                </c:pt>
                <c:pt idx="6">
                  <c:v>2020</c:v>
                </c:pt>
                <c:pt idx="7">
                  <c:v>2021</c:v>
                </c:pt>
                <c:pt idx="8">
                  <c:v>2022</c:v>
                </c:pt>
                <c:pt idx="9">
                  <c:v>2023</c:v>
                </c:pt>
                <c:pt idx="10">
                  <c:v>2024</c:v>
                </c:pt>
                <c:pt idx="11">
                  <c:v>2025</c:v>
                </c:pt>
                <c:pt idx="12">
                  <c:v>2026</c:v>
                </c:pt>
                <c:pt idx="13">
                  <c:v>2027</c:v>
                </c:pt>
                <c:pt idx="14">
                  <c:v>2028</c:v>
                </c:pt>
                <c:pt idx="15">
                  <c:v>2029</c:v>
                </c:pt>
              </c:numCache>
            </c:numRef>
          </c:cat>
          <c:val>
            <c:numRef>
              <c:f>'Расчёт (ТН)'!$CJ$217:$CY$217</c:f>
              <c:numCache>
                <c:formatCode>#\ ##0;;</c:formatCode>
                <c:ptCount val="1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numCache>
            </c:numRef>
          </c:val>
          <c:smooth val="0"/>
          <c:extLst>
            <c:ext xmlns:c16="http://schemas.microsoft.com/office/drawing/2014/chart" uri="{C3380CC4-5D6E-409C-BE32-E72D297353CC}">
              <c16:uniqueId val="{00000002-E4CD-48BB-80BF-FC3C5CE2B134}"/>
            </c:ext>
          </c:extLst>
        </c:ser>
        <c:dLbls>
          <c:showLegendKey val="0"/>
          <c:showVal val="0"/>
          <c:showCatName val="0"/>
          <c:showSerName val="0"/>
          <c:showPercent val="0"/>
          <c:showBubbleSize val="0"/>
        </c:dLbls>
        <c:marker val="1"/>
        <c:smooth val="0"/>
        <c:axId val="301095552"/>
        <c:axId val="301094016"/>
      </c:lineChart>
      <c:catAx>
        <c:axId val="30109068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1" i="0" u="none" strike="noStrike" kern="1200" baseline="0">
                <a:solidFill>
                  <a:schemeClr val="lt1">
                    <a:lumMod val="85000"/>
                  </a:schemeClr>
                </a:solidFill>
                <a:latin typeface="+mn-lt"/>
                <a:ea typeface="+mn-ea"/>
                <a:cs typeface="+mn-cs"/>
              </a:defRPr>
            </a:pPr>
            <a:endParaRPr lang="ru-RU"/>
          </a:p>
        </c:txPr>
        <c:crossAx val="301092224"/>
        <c:crosses val="autoZero"/>
        <c:auto val="1"/>
        <c:lblAlgn val="ctr"/>
        <c:lblOffset val="100"/>
        <c:noMultiLvlLbl val="0"/>
      </c:catAx>
      <c:valAx>
        <c:axId val="301092224"/>
        <c:scaling>
          <c:orientation val="minMax"/>
        </c:scaling>
        <c:delete val="0"/>
        <c:axPos val="l"/>
        <c:majorGridlines>
          <c:spPr>
            <a:ln w="9525" cap="flat" cmpd="sng" algn="ctr">
              <a:solidFill>
                <a:schemeClr val="lt1">
                  <a:lumMod val="95000"/>
                  <a:alpha val="10000"/>
                </a:schemeClr>
              </a:solidFill>
              <a:round/>
            </a:ln>
            <a:effectLst/>
          </c:spPr>
        </c:majorGridlines>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0688"/>
        <c:crosses val="autoZero"/>
        <c:crossBetween val="between"/>
      </c:valAx>
      <c:valAx>
        <c:axId val="301094016"/>
        <c:scaling>
          <c:orientation val="minMax"/>
        </c:scaling>
        <c:delete val="0"/>
        <c:axPos val="r"/>
        <c:numFmt formatCode="#\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ru-RU"/>
          </a:p>
        </c:txPr>
        <c:crossAx val="301095552"/>
        <c:crosses val="max"/>
        <c:crossBetween val="between"/>
      </c:valAx>
      <c:catAx>
        <c:axId val="301095552"/>
        <c:scaling>
          <c:orientation val="minMax"/>
        </c:scaling>
        <c:delete val="1"/>
        <c:axPos val="b"/>
        <c:numFmt formatCode="General" sourceLinked="1"/>
        <c:majorTickMark val="none"/>
        <c:minorTickMark val="none"/>
        <c:tickLblPos val="nextTo"/>
        <c:crossAx val="301094016"/>
        <c:crosses val="autoZero"/>
        <c:auto val="1"/>
        <c:lblAlgn val="ctr"/>
        <c:lblOffset val="100"/>
        <c:noMultiLvlLbl val="0"/>
      </c:cat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ru-RU"/>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ru-RU" sz="1400"/>
              <a:t>На рабочий день</a:t>
            </a:r>
          </a:p>
        </c:rich>
      </c:tx>
      <c:overlay val="0"/>
    </c:title>
    <c:autoTitleDeleted val="0"/>
    <c:plotArea>
      <c:layout>
        <c:manualLayout>
          <c:layoutTarget val="inner"/>
          <c:xMode val="edge"/>
          <c:yMode val="edge"/>
          <c:x val="8.8215661360471362E-2"/>
          <c:y val="6.7100846455498991E-2"/>
          <c:w val="0.89971650484452137"/>
          <c:h val="0.80504964345027474"/>
        </c:manualLayout>
      </c:layout>
      <c:lineChart>
        <c:grouping val="standard"/>
        <c:varyColors val="0"/>
        <c:ser>
          <c:idx val="1"/>
          <c:order val="0"/>
          <c:tx>
            <c:strRef>
              <c:f>'Расчёт (ТН)'!$M$5</c:f>
              <c:strCache>
                <c:ptCount val="1"/>
                <c:pt idx="0">
                  <c:v>МТ исх</c:v>
                </c:pt>
              </c:strCache>
            </c:strRef>
          </c:tx>
          <c:spPr>
            <a:ln w="38100">
              <a:solidFill>
                <a:srgbClr val="9D3D3A"/>
              </a:solidFill>
            </a:ln>
          </c:spPr>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(ТН)'!$M$6:$M$197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0-830A-482A-9CBF-D84E8A7C2F22}"/>
            </c:ext>
          </c:extLst>
        </c:ser>
        <c:ser>
          <c:idx val="4"/>
          <c:order val="1"/>
          <c:tx>
            <c:strRef>
              <c:f>'Расчёт (ТН)'!$Q$5</c:f>
              <c:strCache>
                <c:ptCount val="1"/>
                <c:pt idx="0">
                  <c:v>МТ вход</c:v>
                </c:pt>
              </c:strCache>
            </c:strRef>
          </c:tx>
          <c:marker>
            <c:symbol val="none"/>
          </c:marker>
          <c:cat>
            <c:numRef>
              <c:f>'Расчёт (ТН)'!$C$6:$C$197</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'Расчёт (ТН)'!$Q$6:$Q$197</c:f>
              <c:numCache>
                <c:formatCode>#\ ##0;;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0"/>
          <c:extLst>
            <c:ext xmlns:c16="http://schemas.microsoft.com/office/drawing/2014/chart" uri="{C3380CC4-5D6E-409C-BE32-E72D297353CC}">
              <c16:uniqueId val="{00000001-830A-482A-9CBF-D84E8A7C2F22}"/>
            </c:ext>
          </c:extLst>
        </c:ser>
        <c:dLbls>
          <c:showLegendKey val="0"/>
          <c:showVal val="0"/>
          <c:showCatName val="0"/>
          <c:showSerName val="0"/>
          <c:showPercent val="0"/>
          <c:showBubbleSize val="0"/>
        </c:dLbls>
        <c:smooth val="0"/>
        <c:axId val="258919040"/>
        <c:axId val="258752896"/>
      </c:lineChart>
      <c:dateAx>
        <c:axId val="258919040"/>
        <c:scaling>
          <c:orientation val="minMax"/>
        </c:scaling>
        <c:delete val="0"/>
        <c:axPos val="b"/>
        <c:numFmt formatCode="mmm\-yy" sourceLinked="1"/>
        <c:majorTickMark val="out"/>
        <c:minorTickMark val="none"/>
        <c:tickLblPos val="nextTo"/>
        <c:crossAx val="258752896"/>
        <c:crosses val="autoZero"/>
        <c:auto val="1"/>
        <c:lblOffset val="100"/>
        <c:baseTimeUnit val="months"/>
        <c:majorUnit val="12"/>
      </c:dateAx>
      <c:valAx>
        <c:axId val="258752896"/>
        <c:scaling>
          <c:orientation val="minMax"/>
        </c:scaling>
        <c:delete val="0"/>
        <c:axPos val="l"/>
        <c:majorGridlines/>
        <c:numFmt formatCode="#\ ##0;;" sourceLinked="1"/>
        <c:majorTickMark val="out"/>
        <c:minorTickMark val="none"/>
        <c:tickLblPos val="nextTo"/>
        <c:crossAx val="258919040"/>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'Расчет нагрузки'!$J$1</c:f>
              <c:strCache>
                <c:ptCount val="1"/>
                <c:pt idx="0">
                  <c:v>Доля МТ вх
на РД</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'Расчет нагрузки'!$C$2:$C$193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'Расчет нагрузки'!$J$2:$J$193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0-0263-486A-9018-7A28BD90EF0B}"/>
            </c:ext>
          </c:extLst>
        </c:ser>
        <c:ser>
          <c:idx val="1"/>
          <c:order val="1"/>
          <c:tx>
            <c:strRef>
              <c:f>'Расчет нагрузки'!$I$1</c:f>
              <c:strCache>
                <c:ptCount val="1"/>
                <c:pt idx="0">
                  <c:v>Доля МТ исх
на РД</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'Расчет нагрузки'!$C$2:$C$193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'Расчет нагрузки'!$I$2:$I$193</c:f>
              <c:numCache>
                <c:formatCode>#,##0.00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1-0263-486A-9018-7A28BD90EF0B}"/>
            </c:ext>
          </c:extLst>
        </c:ser>
        <c:dLbls>
          <c:showLegendKey val="0"/>
          <c:showVal val="0"/>
          <c:showCatName val="0"/>
          <c:showSerName val="0"/>
          <c:showPercent val="0"/>
          <c:showBubbleSize val="0"/>
        </c:dLbls>
        <c:marker val="1"/>
        <c:smooth val="0"/>
        <c:axId val="567485744"/>
        <c:axId val="567493944"/>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ru-RU"/>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ru-RU" b="1"/>
              <a:t>Кг/накл.</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ru-RU"/>
        </a:p>
      </c:txPr>
    </c:title>
    <c:autoTitleDeleted val="0"/>
    <c:plotArea>
      <c:layout/>
      <c:lineChart>
        <c:grouping val="standard"/>
        <c:varyColors val="0"/>
        <c:ser>
          <c:idx val="1"/>
          <c:order val="1"/>
          <c:tx>
            <c:strRef>
              <c:f>Проверка_кг_и_накл!$J$1</c:f>
              <c:strCache>
                <c:ptCount val="1"/>
                <c:pt idx="0">
                  <c:v>МТ исх
кг/накл</c:v>
                </c:pt>
              </c:strCache>
            </c:strRef>
          </c:tx>
          <c:spPr>
            <a:ln w="28575" cap="rnd">
              <a:solidFill>
                <a:srgbClr val="BF3633"/>
              </a:solidFill>
              <a:round/>
            </a:ln>
            <a:effectLst/>
          </c:spPr>
          <c:marker>
            <c:symbol val="circle"/>
            <c:size val="5"/>
            <c:spPr>
              <a:solidFill>
                <a:srgbClr val="BF3633"/>
              </a:solidFill>
              <a:ln w="9525">
                <a:solidFill>
                  <a:srgbClr val="BF3633"/>
                </a:solidFill>
              </a:ln>
              <a:effectLst/>
            </c:spPr>
          </c:marker>
          <c:cat>
            <c:numRef>
              <c:f>Проверка_кг_и_накл!$D$2:$D$193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Проверка_кг_и_накл!$J$2:$J$193</c:f>
              <c:numCache>
                <c:formatCode>#,##0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1-DF69-4A01-A0C1-952B59F0B935}"/>
            </c:ext>
          </c:extLst>
        </c:ser>
        <c:dLbls>
          <c:showLegendKey val="0"/>
          <c:showVal val="0"/>
          <c:showCatName val="0"/>
          <c:showSerName val="0"/>
          <c:showPercent val="0"/>
          <c:showBubbleSize val="0"/>
        </c:dLbls>
        <c:marker val="1"/>
        <c:smooth val="0"/>
        <c:axId val="567485744"/>
        <c:axId val="567493944"/>
      </c:lineChart>
      <c:lineChart>
        <c:grouping val="standard"/>
        <c:varyColors val="0"/>
        <c:ser>
          <c:idx val="0"/>
          <c:order val="0"/>
          <c:tx>
            <c:strRef>
              <c:f>Проверка_кг_и_накл!$K$1</c:f>
              <c:strCache>
                <c:ptCount val="1"/>
                <c:pt idx="0">
                  <c:v>МТ вход
кг/накл</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Проверка_кг_и_накл!$D$2:$D$193</c:f>
              <c:numCache>
                <c:formatCode>mmm\-yy</c:formatCode>
                <c:ptCount val="192"/>
                <c:pt idx="0">
                  <c:v>41640</c:v>
                </c:pt>
                <c:pt idx="1">
                  <c:v>41671</c:v>
                </c:pt>
                <c:pt idx="2">
                  <c:v>41699</c:v>
                </c:pt>
                <c:pt idx="3">
                  <c:v>41730</c:v>
                </c:pt>
                <c:pt idx="4">
                  <c:v>41760</c:v>
                </c:pt>
                <c:pt idx="5">
                  <c:v>41791</c:v>
                </c:pt>
                <c:pt idx="6">
                  <c:v>41821</c:v>
                </c:pt>
                <c:pt idx="7">
                  <c:v>41852</c:v>
                </c:pt>
                <c:pt idx="8">
                  <c:v>41883</c:v>
                </c:pt>
                <c:pt idx="9">
                  <c:v>41913</c:v>
                </c:pt>
                <c:pt idx="10">
                  <c:v>41944</c:v>
                </c:pt>
                <c:pt idx="11">
                  <c:v>41974</c:v>
                </c:pt>
                <c:pt idx="12">
                  <c:v>42005</c:v>
                </c:pt>
                <c:pt idx="13">
                  <c:v>42036</c:v>
                </c:pt>
                <c:pt idx="14">
                  <c:v>42064</c:v>
                </c:pt>
                <c:pt idx="15">
                  <c:v>42095</c:v>
                </c:pt>
                <c:pt idx="16">
                  <c:v>42125</c:v>
                </c:pt>
                <c:pt idx="17">
                  <c:v>42156</c:v>
                </c:pt>
                <c:pt idx="18">
                  <c:v>42186</c:v>
                </c:pt>
                <c:pt idx="19">
                  <c:v>42217</c:v>
                </c:pt>
                <c:pt idx="20">
                  <c:v>42248</c:v>
                </c:pt>
                <c:pt idx="21">
                  <c:v>42278</c:v>
                </c:pt>
                <c:pt idx="22">
                  <c:v>42309</c:v>
                </c:pt>
                <c:pt idx="23">
                  <c:v>42339</c:v>
                </c:pt>
                <c:pt idx="24">
                  <c:v>42370</c:v>
                </c:pt>
                <c:pt idx="25">
                  <c:v>42401</c:v>
                </c:pt>
                <c:pt idx="26">
                  <c:v>42430</c:v>
                </c:pt>
                <c:pt idx="27">
                  <c:v>42461</c:v>
                </c:pt>
                <c:pt idx="28">
                  <c:v>42491</c:v>
                </c:pt>
                <c:pt idx="29">
                  <c:v>42522</c:v>
                </c:pt>
                <c:pt idx="30">
                  <c:v>42552</c:v>
                </c:pt>
                <c:pt idx="31">
                  <c:v>42583</c:v>
                </c:pt>
                <c:pt idx="32">
                  <c:v>42614</c:v>
                </c:pt>
                <c:pt idx="33">
                  <c:v>42644</c:v>
                </c:pt>
                <c:pt idx="34">
                  <c:v>42675</c:v>
                </c:pt>
                <c:pt idx="35">
                  <c:v>42705</c:v>
                </c:pt>
                <c:pt idx="36">
                  <c:v>42736</c:v>
                </c:pt>
                <c:pt idx="37">
                  <c:v>42767</c:v>
                </c:pt>
                <c:pt idx="38">
                  <c:v>42795</c:v>
                </c:pt>
                <c:pt idx="39">
                  <c:v>42826</c:v>
                </c:pt>
                <c:pt idx="40">
                  <c:v>42856</c:v>
                </c:pt>
                <c:pt idx="41">
                  <c:v>42887</c:v>
                </c:pt>
                <c:pt idx="42">
                  <c:v>42917</c:v>
                </c:pt>
                <c:pt idx="43">
                  <c:v>42948</c:v>
                </c:pt>
                <c:pt idx="44">
                  <c:v>42979</c:v>
                </c:pt>
                <c:pt idx="45">
                  <c:v>43009</c:v>
                </c:pt>
                <c:pt idx="46">
                  <c:v>43040</c:v>
                </c:pt>
                <c:pt idx="47">
                  <c:v>43070</c:v>
                </c:pt>
                <c:pt idx="48">
                  <c:v>43101</c:v>
                </c:pt>
                <c:pt idx="49">
                  <c:v>43132</c:v>
                </c:pt>
                <c:pt idx="50">
                  <c:v>43160</c:v>
                </c:pt>
                <c:pt idx="51">
                  <c:v>43191</c:v>
                </c:pt>
                <c:pt idx="52">
                  <c:v>43221</c:v>
                </c:pt>
                <c:pt idx="53">
                  <c:v>43252</c:v>
                </c:pt>
                <c:pt idx="54">
                  <c:v>43282</c:v>
                </c:pt>
                <c:pt idx="55">
                  <c:v>43313</c:v>
                </c:pt>
                <c:pt idx="56">
                  <c:v>43344</c:v>
                </c:pt>
                <c:pt idx="57">
                  <c:v>43374</c:v>
                </c:pt>
                <c:pt idx="58">
                  <c:v>43405</c:v>
                </c:pt>
                <c:pt idx="59">
                  <c:v>43435</c:v>
                </c:pt>
                <c:pt idx="60">
                  <c:v>43466</c:v>
                </c:pt>
                <c:pt idx="61">
                  <c:v>43497</c:v>
                </c:pt>
                <c:pt idx="62">
                  <c:v>43525</c:v>
                </c:pt>
                <c:pt idx="63">
                  <c:v>43556</c:v>
                </c:pt>
                <c:pt idx="64">
                  <c:v>43586</c:v>
                </c:pt>
                <c:pt idx="65">
                  <c:v>43617</c:v>
                </c:pt>
                <c:pt idx="66">
                  <c:v>43647</c:v>
                </c:pt>
                <c:pt idx="67">
                  <c:v>43678</c:v>
                </c:pt>
                <c:pt idx="68">
                  <c:v>43709</c:v>
                </c:pt>
                <c:pt idx="69">
                  <c:v>43739</c:v>
                </c:pt>
                <c:pt idx="70">
                  <c:v>43770</c:v>
                </c:pt>
                <c:pt idx="71">
                  <c:v>43800</c:v>
                </c:pt>
                <c:pt idx="72">
                  <c:v>43831</c:v>
                </c:pt>
                <c:pt idx="73">
                  <c:v>43862</c:v>
                </c:pt>
                <c:pt idx="74">
                  <c:v>43891</c:v>
                </c:pt>
                <c:pt idx="75">
                  <c:v>43922</c:v>
                </c:pt>
                <c:pt idx="76">
                  <c:v>43952</c:v>
                </c:pt>
                <c:pt idx="77">
                  <c:v>43983</c:v>
                </c:pt>
                <c:pt idx="78">
                  <c:v>44013</c:v>
                </c:pt>
                <c:pt idx="79">
                  <c:v>44044</c:v>
                </c:pt>
                <c:pt idx="80">
                  <c:v>44075</c:v>
                </c:pt>
                <c:pt idx="81">
                  <c:v>44105</c:v>
                </c:pt>
                <c:pt idx="82">
                  <c:v>44136</c:v>
                </c:pt>
                <c:pt idx="83">
                  <c:v>44166</c:v>
                </c:pt>
                <c:pt idx="84">
                  <c:v>44197</c:v>
                </c:pt>
                <c:pt idx="85">
                  <c:v>44228</c:v>
                </c:pt>
                <c:pt idx="86">
                  <c:v>44256</c:v>
                </c:pt>
                <c:pt idx="87">
                  <c:v>44287</c:v>
                </c:pt>
                <c:pt idx="88">
                  <c:v>44317</c:v>
                </c:pt>
                <c:pt idx="89">
                  <c:v>44348</c:v>
                </c:pt>
                <c:pt idx="90">
                  <c:v>44378</c:v>
                </c:pt>
                <c:pt idx="91">
                  <c:v>44409</c:v>
                </c:pt>
                <c:pt idx="92">
                  <c:v>44440</c:v>
                </c:pt>
                <c:pt idx="93">
                  <c:v>44470</c:v>
                </c:pt>
                <c:pt idx="94">
                  <c:v>44501</c:v>
                </c:pt>
                <c:pt idx="95">
                  <c:v>44531</c:v>
                </c:pt>
                <c:pt idx="96">
                  <c:v>44562</c:v>
                </c:pt>
                <c:pt idx="97">
                  <c:v>44593</c:v>
                </c:pt>
                <c:pt idx="98">
                  <c:v>44621</c:v>
                </c:pt>
                <c:pt idx="99">
                  <c:v>44652</c:v>
                </c:pt>
                <c:pt idx="100">
                  <c:v>44682</c:v>
                </c:pt>
                <c:pt idx="101">
                  <c:v>44713</c:v>
                </c:pt>
                <c:pt idx="102">
                  <c:v>44743</c:v>
                </c:pt>
                <c:pt idx="103">
                  <c:v>44774</c:v>
                </c:pt>
                <c:pt idx="104">
                  <c:v>44805</c:v>
                </c:pt>
                <c:pt idx="105">
                  <c:v>44835</c:v>
                </c:pt>
                <c:pt idx="106">
                  <c:v>44866</c:v>
                </c:pt>
                <c:pt idx="107">
                  <c:v>44896</c:v>
                </c:pt>
                <c:pt idx="108">
                  <c:v>44927</c:v>
                </c:pt>
                <c:pt idx="109">
                  <c:v>44958</c:v>
                </c:pt>
                <c:pt idx="110">
                  <c:v>44986</c:v>
                </c:pt>
                <c:pt idx="111">
                  <c:v>45017</c:v>
                </c:pt>
                <c:pt idx="112">
                  <c:v>45047</c:v>
                </c:pt>
                <c:pt idx="113">
                  <c:v>45078</c:v>
                </c:pt>
                <c:pt idx="114">
                  <c:v>45108</c:v>
                </c:pt>
                <c:pt idx="115">
                  <c:v>45139</c:v>
                </c:pt>
                <c:pt idx="116">
                  <c:v>45170</c:v>
                </c:pt>
                <c:pt idx="117">
                  <c:v>45200</c:v>
                </c:pt>
                <c:pt idx="118">
                  <c:v>45231</c:v>
                </c:pt>
                <c:pt idx="119">
                  <c:v>45261</c:v>
                </c:pt>
                <c:pt idx="120">
                  <c:v>45292</c:v>
                </c:pt>
                <c:pt idx="121">
                  <c:v>45323</c:v>
                </c:pt>
                <c:pt idx="122">
                  <c:v>45352</c:v>
                </c:pt>
                <c:pt idx="123">
                  <c:v>45383</c:v>
                </c:pt>
                <c:pt idx="124">
                  <c:v>45413</c:v>
                </c:pt>
                <c:pt idx="125">
                  <c:v>45444</c:v>
                </c:pt>
                <c:pt idx="126">
                  <c:v>45474</c:v>
                </c:pt>
                <c:pt idx="127">
                  <c:v>45505</c:v>
                </c:pt>
                <c:pt idx="128">
                  <c:v>45536</c:v>
                </c:pt>
                <c:pt idx="129">
                  <c:v>45566</c:v>
                </c:pt>
                <c:pt idx="130">
                  <c:v>45597</c:v>
                </c:pt>
                <c:pt idx="131">
                  <c:v>45627</c:v>
                </c:pt>
                <c:pt idx="132">
                  <c:v>45658</c:v>
                </c:pt>
                <c:pt idx="133">
                  <c:v>45689</c:v>
                </c:pt>
                <c:pt idx="134">
                  <c:v>45717</c:v>
                </c:pt>
                <c:pt idx="135">
                  <c:v>45748</c:v>
                </c:pt>
                <c:pt idx="136">
                  <c:v>45778</c:v>
                </c:pt>
                <c:pt idx="137">
                  <c:v>45809</c:v>
                </c:pt>
                <c:pt idx="138">
                  <c:v>45839</c:v>
                </c:pt>
                <c:pt idx="139">
                  <c:v>45870</c:v>
                </c:pt>
                <c:pt idx="140">
                  <c:v>45901</c:v>
                </c:pt>
                <c:pt idx="141">
                  <c:v>45931</c:v>
                </c:pt>
                <c:pt idx="142">
                  <c:v>45962</c:v>
                </c:pt>
                <c:pt idx="143">
                  <c:v>45992</c:v>
                </c:pt>
                <c:pt idx="144">
                  <c:v>46023</c:v>
                </c:pt>
                <c:pt idx="145">
                  <c:v>46054</c:v>
                </c:pt>
                <c:pt idx="146">
                  <c:v>46082</c:v>
                </c:pt>
                <c:pt idx="147">
                  <c:v>46113</c:v>
                </c:pt>
                <c:pt idx="148">
                  <c:v>46143</c:v>
                </c:pt>
                <c:pt idx="149">
                  <c:v>46174</c:v>
                </c:pt>
                <c:pt idx="150">
                  <c:v>46204</c:v>
                </c:pt>
                <c:pt idx="151">
                  <c:v>46235</c:v>
                </c:pt>
                <c:pt idx="152">
                  <c:v>46266</c:v>
                </c:pt>
                <c:pt idx="153">
                  <c:v>46296</c:v>
                </c:pt>
                <c:pt idx="154">
                  <c:v>46327</c:v>
                </c:pt>
                <c:pt idx="155">
                  <c:v>46357</c:v>
                </c:pt>
                <c:pt idx="156">
                  <c:v>46388</c:v>
                </c:pt>
                <c:pt idx="157">
                  <c:v>46419</c:v>
                </c:pt>
                <c:pt idx="158">
                  <c:v>46447</c:v>
                </c:pt>
                <c:pt idx="159">
                  <c:v>46478</c:v>
                </c:pt>
                <c:pt idx="160">
                  <c:v>46508</c:v>
                </c:pt>
                <c:pt idx="161">
                  <c:v>46539</c:v>
                </c:pt>
                <c:pt idx="162">
                  <c:v>46569</c:v>
                </c:pt>
                <c:pt idx="163">
                  <c:v>46600</c:v>
                </c:pt>
                <c:pt idx="164">
                  <c:v>46631</c:v>
                </c:pt>
                <c:pt idx="165">
                  <c:v>46661</c:v>
                </c:pt>
                <c:pt idx="166">
                  <c:v>46692</c:v>
                </c:pt>
                <c:pt idx="167">
                  <c:v>46722</c:v>
                </c:pt>
                <c:pt idx="168">
                  <c:v>46753</c:v>
                </c:pt>
                <c:pt idx="169">
                  <c:v>46784</c:v>
                </c:pt>
                <c:pt idx="170">
                  <c:v>46813</c:v>
                </c:pt>
                <c:pt idx="171">
                  <c:v>46844</c:v>
                </c:pt>
                <c:pt idx="172">
                  <c:v>46874</c:v>
                </c:pt>
                <c:pt idx="173">
                  <c:v>46905</c:v>
                </c:pt>
                <c:pt idx="174">
                  <c:v>46935</c:v>
                </c:pt>
                <c:pt idx="175">
                  <c:v>46966</c:v>
                </c:pt>
                <c:pt idx="176">
                  <c:v>46997</c:v>
                </c:pt>
                <c:pt idx="177">
                  <c:v>47027</c:v>
                </c:pt>
                <c:pt idx="178">
                  <c:v>47058</c:v>
                </c:pt>
                <c:pt idx="179">
                  <c:v>47088</c:v>
                </c:pt>
                <c:pt idx="180">
                  <c:v>47119</c:v>
                </c:pt>
                <c:pt idx="181">
                  <c:v>47150</c:v>
                </c:pt>
                <c:pt idx="182">
                  <c:v>47178</c:v>
                </c:pt>
                <c:pt idx="183">
                  <c:v>47209</c:v>
                </c:pt>
                <c:pt idx="184">
                  <c:v>47239</c:v>
                </c:pt>
                <c:pt idx="185">
                  <c:v>47270</c:v>
                </c:pt>
                <c:pt idx="186">
                  <c:v>47300</c:v>
                </c:pt>
                <c:pt idx="187">
                  <c:v>47331</c:v>
                </c:pt>
                <c:pt idx="188">
                  <c:v>47362</c:v>
                </c:pt>
                <c:pt idx="189">
                  <c:v>47392</c:v>
                </c:pt>
                <c:pt idx="190">
                  <c:v>47423</c:v>
                </c:pt>
                <c:pt idx="191">
                  <c:v>47453</c:v>
                </c:pt>
              </c:numCache>
            </c:numRef>
          </c:cat>
          <c:val>
            <c:numRef>
              <c:f>Проверка_кг_и_накл!$K$2:$K$193</c:f>
              <c:numCache>
                <c:formatCode>#,##0</c:formatCode>
                <c:ptCount val="192"/>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numCache>
            </c:numRef>
          </c:val>
          <c:smooth val="1"/>
          <c:extLst>
            <c:ext xmlns:c16="http://schemas.microsoft.com/office/drawing/2014/chart" uri="{C3380CC4-5D6E-409C-BE32-E72D297353CC}">
              <c16:uniqueId val="{00000000-DF69-4A01-A0C1-952B59F0B935}"/>
            </c:ext>
          </c:extLst>
        </c:ser>
        <c:dLbls>
          <c:showLegendKey val="0"/>
          <c:showVal val="0"/>
          <c:showCatName val="0"/>
          <c:showSerName val="0"/>
          <c:showPercent val="0"/>
          <c:showBubbleSize val="0"/>
        </c:dLbls>
        <c:marker val="1"/>
        <c:smooth val="0"/>
        <c:axId val="565238608"/>
        <c:axId val="649798768"/>
      </c:lineChart>
      <c:dateAx>
        <c:axId val="567485744"/>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93944"/>
        <c:crosses val="autoZero"/>
        <c:auto val="1"/>
        <c:lblOffset val="100"/>
        <c:baseTimeUnit val="months"/>
      </c:dateAx>
      <c:valAx>
        <c:axId val="5674939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7485744"/>
        <c:crosses val="autoZero"/>
        <c:crossBetween val="between"/>
      </c:valAx>
      <c:valAx>
        <c:axId val="649798768"/>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crossAx val="565238608"/>
        <c:crosses val="max"/>
        <c:crossBetween val="between"/>
      </c:valAx>
      <c:dateAx>
        <c:axId val="565238608"/>
        <c:scaling>
          <c:orientation val="minMax"/>
        </c:scaling>
        <c:delete val="1"/>
        <c:axPos val="b"/>
        <c:numFmt formatCode="mmm\-yy" sourceLinked="1"/>
        <c:majorTickMark val="out"/>
        <c:minorTickMark val="none"/>
        <c:tickLblPos val="nextTo"/>
        <c:crossAx val="649798768"/>
        <c:crosses val="autoZero"/>
        <c:auto val="1"/>
        <c:lblOffset val="100"/>
        <c:baseTimeUnit val="month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ru-RU"/>
        </a:p>
      </c:txPr>
    </c:legend>
    <c:plotVisOnly val="0"/>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ru-RU"/>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5" Type="http://schemas.openxmlformats.org/officeDocument/2006/relationships/chart" Target="../charts/chart13.xml"/><Relationship Id="rId4"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xdr:col>
      <xdr:colOff>708567</xdr:colOff>
      <xdr:row>108</xdr:row>
      <xdr:rowOff>11615</xdr:rowOff>
    </xdr:from>
    <xdr:to>
      <xdr:col>38</xdr:col>
      <xdr:colOff>0</xdr:colOff>
      <xdr:row>141</xdr:row>
      <xdr:rowOff>69695</xdr:rowOff>
    </xdr:to>
    <xdr:grpSp>
      <xdr:nvGrpSpPr>
        <xdr:cNvPr id="6" name="Группа 5">
          <a:extLst>
            <a:ext uri="{FF2B5EF4-FFF2-40B4-BE49-F238E27FC236}">
              <a16:creationId xmlns:a16="http://schemas.microsoft.com/office/drawing/2014/main" id="{00000000-0008-0000-0000-000006000000}"/>
            </a:ext>
          </a:extLst>
        </xdr:cNvPr>
        <xdr:cNvGrpSpPr/>
      </xdr:nvGrpSpPr>
      <xdr:grpSpPr>
        <a:xfrm>
          <a:off x="2604274" y="18290322"/>
          <a:ext cx="25115799" cy="5577934"/>
          <a:chOff x="2625183" y="18213656"/>
          <a:chExt cx="21335659" cy="4692807"/>
        </a:xfrm>
      </xdr:grpSpPr>
      <xdr:graphicFrame macro="">
        <xdr:nvGraphicFramePr>
          <xdr:cNvPr id="3" name="Диаграмма 2">
            <a:extLst>
              <a:ext uri="{FF2B5EF4-FFF2-40B4-BE49-F238E27FC236}">
                <a16:creationId xmlns:a16="http://schemas.microsoft.com/office/drawing/2014/main" id="{00000000-0008-0000-0000-000003000000}"/>
              </a:ext>
            </a:extLst>
          </xdr:cNvPr>
          <xdr:cNvGraphicFramePr/>
        </xdr:nvGraphicFramePr>
        <xdr:xfrm>
          <a:off x="2625183" y="18213657"/>
          <a:ext cx="6943615" cy="4692803"/>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4" name="Диаграмма 3">
            <a:extLst>
              <a:ext uri="{FF2B5EF4-FFF2-40B4-BE49-F238E27FC236}">
                <a16:creationId xmlns:a16="http://schemas.microsoft.com/office/drawing/2014/main" id="{00000000-0008-0000-0000-000004000000}"/>
              </a:ext>
            </a:extLst>
          </xdr:cNvPr>
          <xdr:cNvGraphicFramePr/>
        </xdr:nvGraphicFramePr>
        <xdr:xfrm>
          <a:off x="9754544" y="18213656"/>
          <a:ext cx="7181781" cy="4692803"/>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5" name="Диаграмма 4">
            <a:extLst>
              <a:ext uri="{FF2B5EF4-FFF2-40B4-BE49-F238E27FC236}">
                <a16:creationId xmlns:a16="http://schemas.microsoft.com/office/drawing/2014/main" id="{00000000-0008-0000-0000-000005000000}"/>
              </a:ext>
            </a:extLst>
          </xdr:cNvPr>
          <xdr:cNvGraphicFramePr>
            <a:graphicFrameLocks/>
          </xdr:cNvGraphicFramePr>
        </xdr:nvGraphicFramePr>
        <xdr:xfrm>
          <a:off x="17017227" y="18213659"/>
          <a:ext cx="6943615" cy="469280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49</xdr:col>
      <xdr:colOff>198292</xdr:colOff>
      <xdr:row>202</xdr:row>
      <xdr:rowOff>0</xdr:rowOff>
    </xdr:from>
    <xdr:to>
      <xdr:col>67</xdr:col>
      <xdr:colOff>377413</xdr:colOff>
      <xdr:row>235</xdr:row>
      <xdr:rowOff>0</xdr:rowOff>
    </xdr:to>
    <xdr:graphicFrame macro="">
      <xdr:nvGraphicFramePr>
        <xdr:cNvPr id="2" name="Диаграмма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7793</xdr:colOff>
      <xdr:row>216</xdr:row>
      <xdr:rowOff>11207</xdr:rowOff>
    </xdr:from>
    <xdr:to>
      <xdr:col>49</xdr:col>
      <xdr:colOff>1</xdr:colOff>
      <xdr:row>241</xdr:row>
      <xdr:rowOff>4482</xdr:rowOff>
    </xdr:to>
    <xdr:graphicFrame macro="">
      <xdr:nvGraphicFramePr>
        <xdr:cNvPr id="3" name="Диаграмма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220</xdr:row>
      <xdr:rowOff>11206</xdr:rowOff>
    </xdr:from>
    <xdr:to>
      <xdr:col>85</xdr:col>
      <xdr:colOff>0</xdr:colOff>
      <xdr:row>242</xdr:row>
      <xdr:rowOff>34160</xdr:rowOff>
    </xdr:to>
    <xdr:graphicFrame macro="">
      <xdr:nvGraphicFramePr>
        <xdr:cNvPr id="7" name="Диаграмма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87</xdr:col>
      <xdr:colOff>0</xdr:colOff>
      <xdr:row>220</xdr:row>
      <xdr:rowOff>0</xdr:rowOff>
    </xdr:from>
    <xdr:to>
      <xdr:col>103</xdr:col>
      <xdr:colOff>0</xdr:colOff>
      <xdr:row>242</xdr:row>
      <xdr:rowOff>4378</xdr:rowOff>
    </xdr:to>
    <xdr:graphicFrame macro="">
      <xdr:nvGraphicFramePr>
        <xdr:cNvPr id="10" name="Диаграмма 9">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49</xdr:col>
      <xdr:colOff>190500</xdr:colOff>
      <xdr:row>238</xdr:row>
      <xdr:rowOff>11206</xdr:rowOff>
    </xdr:from>
    <xdr:to>
      <xdr:col>67</xdr:col>
      <xdr:colOff>377241</xdr:colOff>
      <xdr:row>271</xdr:row>
      <xdr:rowOff>3587</xdr:rowOff>
    </xdr:to>
    <xdr:graphicFrame macro="">
      <xdr:nvGraphicFramePr>
        <xdr:cNvPr id="6" name="Диаграмма 5">
          <a:extLst>
            <a:ext uri="{FF2B5EF4-FFF2-40B4-BE49-F238E27FC236}">
              <a16:creationId xmlns:a16="http://schemas.microsoft.com/office/drawing/2014/main" id="{00000000-0008-0000-01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49</xdr:col>
      <xdr:colOff>198293</xdr:colOff>
      <xdr:row>202</xdr:row>
      <xdr:rowOff>0</xdr:rowOff>
    </xdr:from>
    <xdr:to>
      <xdr:col>67</xdr:col>
      <xdr:colOff>376508</xdr:colOff>
      <xdr:row>235</xdr:row>
      <xdr:rowOff>7763</xdr:rowOff>
    </xdr:to>
    <xdr:graphicFrame macro="">
      <xdr:nvGraphicFramePr>
        <xdr:cNvPr id="2" name="Диаграмма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33</xdr:col>
      <xdr:colOff>7794</xdr:colOff>
      <xdr:row>216</xdr:row>
      <xdr:rowOff>11207</xdr:rowOff>
    </xdr:from>
    <xdr:to>
      <xdr:col>49</xdr:col>
      <xdr:colOff>3587</xdr:colOff>
      <xdr:row>241</xdr:row>
      <xdr:rowOff>0</xdr:rowOff>
    </xdr:to>
    <xdr:graphicFrame macro="">
      <xdr:nvGraphicFramePr>
        <xdr:cNvPr id="3" name="Диаграмма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69</xdr:col>
      <xdr:colOff>0</xdr:colOff>
      <xdr:row>220</xdr:row>
      <xdr:rowOff>11206</xdr:rowOff>
    </xdr:from>
    <xdr:to>
      <xdr:col>85</xdr:col>
      <xdr:colOff>0</xdr:colOff>
      <xdr:row>242</xdr:row>
      <xdr:rowOff>34160</xdr:rowOff>
    </xdr:to>
    <xdr:graphicFrame macro="">
      <xdr:nvGraphicFramePr>
        <xdr:cNvPr id="4" name="Диаграмма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86</xdr:col>
      <xdr:colOff>605116</xdr:colOff>
      <xdr:row>220</xdr:row>
      <xdr:rowOff>0</xdr:rowOff>
    </xdr:from>
    <xdr:to>
      <xdr:col>103</xdr:col>
      <xdr:colOff>0</xdr:colOff>
      <xdr:row>242</xdr:row>
      <xdr:rowOff>4378</xdr:rowOff>
    </xdr:to>
    <xdr:graphicFrame macro="">
      <xdr:nvGraphicFramePr>
        <xdr:cNvPr id="5" name="Диаграмма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50</xdr:col>
      <xdr:colOff>0</xdr:colOff>
      <xdr:row>237</xdr:row>
      <xdr:rowOff>0</xdr:rowOff>
    </xdr:from>
    <xdr:to>
      <xdr:col>67</xdr:col>
      <xdr:colOff>377017</xdr:colOff>
      <xdr:row>270</xdr:row>
      <xdr:rowOff>0</xdr:rowOff>
    </xdr:to>
    <xdr:graphicFrame macro="">
      <xdr:nvGraphicFramePr>
        <xdr:cNvPr id="6" name="Диаграмма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243416</xdr:colOff>
      <xdr:row>14</xdr:row>
      <xdr:rowOff>7</xdr:rowOff>
    </xdr:from>
    <xdr:to>
      <xdr:col>21</xdr:col>
      <xdr:colOff>10583</xdr:colOff>
      <xdr:row>30</xdr:row>
      <xdr:rowOff>21167</xdr:rowOff>
    </xdr:to>
    <xdr:graphicFrame macro="">
      <xdr:nvGraphicFramePr>
        <xdr:cNvPr id="2" name="Диаграмма 1">
          <a:extLst>
            <a:ext uri="{FF2B5EF4-FFF2-40B4-BE49-F238E27FC236}">
              <a16:creationId xmlns:a16="http://schemas.microsoft.com/office/drawing/2014/main" id="{00000000-0008-0000-07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2</xdr:row>
      <xdr:rowOff>179916</xdr:rowOff>
    </xdr:from>
    <xdr:to>
      <xdr:col>32</xdr:col>
      <xdr:colOff>0</xdr:colOff>
      <xdr:row>23</xdr:row>
      <xdr:rowOff>0</xdr:rowOff>
    </xdr:to>
    <xdr:graphicFrame macro="">
      <xdr:nvGraphicFramePr>
        <xdr:cNvPr id="3" name="Диаграмма 2">
          <a:extLst>
            <a:ext uri="{FF2B5EF4-FFF2-40B4-BE49-F238E27FC236}">
              <a16:creationId xmlns:a16="http://schemas.microsoft.com/office/drawing/2014/main" id="{00000000-0008-0000-08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Тема Office">
  <a:themeElements>
    <a:clrScheme name="Адаптивная">
      <a:dk1>
        <a:sysClr val="windowText" lastClr="000000"/>
      </a:dk1>
      <a:lt1>
        <a:sysClr val="window" lastClr="FFFFFF"/>
      </a:lt1>
      <a:dk2>
        <a:srgbClr val="1F497D"/>
      </a:dk2>
      <a:lt2>
        <a:srgbClr val="EEECE1"/>
      </a:lt2>
      <a:accent1>
        <a:srgbClr val="4F81BD"/>
      </a:accent1>
      <a:accent2>
        <a:srgbClr val="F79646"/>
      </a:accent2>
      <a:accent3>
        <a:srgbClr val="9BBB59"/>
      </a:accent3>
      <a:accent4>
        <a:srgbClr val="8064A2"/>
      </a:accent4>
      <a:accent5>
        <a:srgbClr val="4BACC6"/>
      </a:accent5>
      <a:accent6>
        <a:srgbClr val="C0504D"/>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AL148"/>
  <sheetViews>
    <sheetView zoomScale="82" zoomScaleNormal="82" workbookViewId="0">
      <pane ySplit="11" topLeftCell="A12" activePane="bottomLeft" state="frozen"/>
      <selection pane="bottomLeft" activeCell="B1" sqref="B1:C1"/>
    </sheetView>
  </sheetViews>
  <sheetFormatPr defaultColWidth="9.109375" defaultRowHeight="13.2" outlineLevelRow="1"/>
  <cols>
    <col min="1" max="1" width="27.6640625" style="72" customWidth="1"/>
    <col min="2" max="2" width="10.6640625" style="72" customWidth="1"/>
    <col min="3" max="38" width="10.109375" style="72" bestFit="1" customWidth="1"/>
    <col min="39" max="16384" width="9.109375" style="72"/>
  </cols>
  <sheetData>
    <row r="1" spans="1:38">
      <c r="A1" s="71" t="s">
        <v>15</v>
      </c>
      <c r="B1" s="277"/>
      <c r="C1" s="277"/>
    </row>
    <row r="2" spans="1:38">
      <c r="A2" s="71"/>
      <c r="B2" s="278" t="s">
        <v>16</v>
      </c>
      <c r="C2" s="278"/>
    </row>
    <row r="3" spans="1:38">
      <c r="A3" s="71"/>
      <c r="B3" s="73"/>
      <c r="C3" s="74"/>
    </row>
    <row r="4" spans="1:38">
      <c r="A4" s="71" t="s">
        <v>108</v>
      </c>
      <c r="B4" s="277">
        <f>B1</f>
        <v>0</v>
      </c>
      <c r="C4" s="277"/>
    </row>
    <row r="5" spans="1:38">
      <c r="A5" s="71"/>
      <c r="B5" s="278" t="s">
        <v>16</v>
      </c>
      <c r="C5" s="278"/>
    </row>
    <row r="6" spans="1:38">
      <c r="A6" s="71"/>
      <c r="B6" s="73"/>
      <c r="C6" s="74"/>
    </row>
    <row r="7" spans="1:38">
      <c r="A7" s="71" t="s">
        <v>109</v>
      </c>
      <c r="B7" s="279">
        <v>45383</v>
      </c>
      <c r="C7" s="279"/>
    </row>
    <row r="8" spans="1:38">
      <c r="A8" s="71"/>
      <c r="B8" s="276" t="s">
        <v>17</v>
      </c>
      <c r="C8" s="276"/>
      <c r="E8" s="176"/>
      <c r="F8" s="108"/>
      <c r="G8" s="108"/>
      <c r="H8" s="108"/>
    </row>
    <row r="10" spans="1:38">
      <c r="A10" s="284" t="s">
        <v>343</v>
      </c>
      <c r="B10" s="285"/>
      <c r="C10" s="285"/>
      <c r="D10" s="285"/>
      <c r="E10" s="285"/>
      <c r="F10" s="285"/>
      <c r="G10" s="285"/>
      <c r="H10" s="285"/>
      <c r="I10" s="285"/>
      <c r="J10" s="285"/>
      <c r="K10" s="285"/>
      <c r="L10" s="285"/>
      <c r="M10" s="285"/>
      <c r="N10" s="285"/>
      <c r="O10" s="286"/>
    </row>
    <row r="11" spans="1:38">
      <c r="A11" s="287"/>
      <c r="B11" s="288"/>
      <c r="C11" s="288"/>
      <c r="D11" s="288"/>
      <c r="E11" s="288"/>
      <c r="F11" s="288"/>
      <c r="G11" s="288"/>
      <c r="H11" s="288"/>
      <c r="I11" s="288"/>
      <c r="J11" s="288"/>
      <c r="K11" s="288"/>
      <c r="L11" s="288"/>
      <c r="M11" s="288"/>
      <c r="N11" s="288"/>
      <c r="O11" s="289"/>
    </row>
    <row r="13" spans="1:38">
      <c r="A13" s="73" t="s">
        <v>110</v>
      </c>
    </row>
    <row r="15" spans="1:38" s="177" customFormat="1">
      <c r="A15" s="71" t="str">
        <f>$B$1&amp;" без переезда"</f>
        <v xml:space="preserve"> без переезда</v>
      </c>
      <c r="C15" s="111" t="s">
        <v>18</v>
      </c>
      <c r="D15" s="111" t="s">
        <v>19</v>
      </c>
      <c r="E15" s="111" t="s">
        <v>20</v>
      </c>
      <c r="F15" s="111" t="s">
        <v>21</v>
      </c>
      <c r="G15" s="111" t="s">
        <v>22</v>
      </c>
      <c r="H15" s="111" t="s">
        <v>23</v>
      </c>
      <c r="I15" s="111" t="s">
        <v>24</v>
      </c>
      <c r="J15" s="111" t="s">
        <v>25</v>
      </c>
      <c r="K15" s="111" t="s">
        <v>26</v>
      </c>
      <c r="L15" s="111" t="s">
        <v>27</v>
      </c>
      <c r="M15" s="111" t="s">
        <v>28</v>
      </c>
      <c r="N15" s="111" t="s">
        <v>29</v>
      </c>
      <c r="O15" s="111" t="s">
        <v>30</v>
      </c>
      <c r="P15" s="111" t="s">
        <v>31</v>
      </c>
      <c r="Q15" s="111" t="s">
        <v>32</v>
      </c>
      <c r="R15" s="111" t="s">
        <v>33</v>
      </c>
      <c r="S15" s="111" t="s">
        <v>34</v>
      </c>
      <c r="T15" s="111" t="s">
        <v>35</v>
      </c>
      <c r="U15" s="111" t="s">
        <v>36</v>
      </c>
      <c r="V15" s="111" t="s">
        <v>37</v>
      </c>
      <c r="W15" s="111" t="s">
        <v>38</v>
      </c>
      <c r="X15" s="111" t="s">
        <v>39</v>
      </c>
      <c r="Y15" s="111" t="s">
        <v>40</v>
      </c>
      <c r="Z15" s="111" t="s">
        <v>41</v>
      </c>
      <c r="AA15" s="111" t="s">
        <v>69</v>
      </c>
      <c r="AB15" s="111" t="s">
        <v>70</v>
      </c>
      <c r="AC15" s="111" t="s">
        <v>71</v>
      </c>
      <c r="AD15" s="111" t="s">
        <v>72</v>
      </c>
      <c r="AE15" s="111" t="s">
        <v>73</v>
      </c>
      <c r="AF15" s="111" t="s">
        <v>74</v>
      </c>
      <c r="AG15" s="111" t="s">
        <v>75</v>
      </c>
      <c r="AH15" s="111" t="s">
        <v>76</v>
      </c>
      <c r="AI15" s="111" t="s">
        <v>77</v>
      </c>
      <c r="AJ15" s="111" t="s">
        <v>78</v>
      </c>
      <c r="AK15" s="111" t="s">
        <v>79</v>
      </c>
      <c r="AL15" s="111" t="s">
        <v>80</v>
      </c>
    </row>
    <row r="16" spans="1:38" s="177" customFormat="1">
      <c r="A16" s="290"/>
      <c r="B16" s="290"/>
      <c r="C16" s="110">
        <f>$B$7</f>
        <v>45383</v>
      </c>
      <c r="D16" s="110">
        <f t="shared" ref="D16:I16" si="0">DATE(YEAR(C16),MONTH(C16)+1,1)</f>
        <v>45413</v>
      </c>
      <c r="E16" s="110">
        <f t="shared" si="0"/>
        <v>45444</v>
      </c>
      <c r="F16" s="110">
        <f t="shared" si="0"/>
        <v>45474</v>
      </c>
      <c r="G16" s="110">
        <f t="shared" si="0"/>
        <v>45505</v>
      </c>
      <c r="H16" s="110">
        <f t="shared" si="0"/>
        <v>45536</v>
      </c>
      <c r="I16" s="110">
        <f t="shared" si="0"/>
        <v>45566</v>
      </c>
      <c r="J16" s="110">
        <f t="shared" ref="J16:AL16" si="1">DATE(YEAR(I16),MONTH(I16)+1,1)</f>
        <v>45597</v>
      </c>
      <c r="K16" s="110">
        <f t="shared" si="1"/>
        <v>45627</v>
      </c>
      <c r="L16" s="110">
        <f t="shared" si="1"/>
        <v>45658</v>
      </c>
      <c r="M16" s="110">
        <f t="shared" si="1"/>
        <v>45689</v>
      </c>
      <c r="N16" s="110">
        <f t="shared" si="1"/>
        <v>45717</v>
      </c>
      <c r="O16" s="110">
        <f t="shared" si="1"/>
        <v>45748</v>
      </c>
      <c r="P16" s="110">
        <f t="shared" si="1"/>
        <v>45778</v>
      </c>
      <c r="Q16" s="110">
        <f t="shared" si="1"/>
        <v>45809</v>
      </c>
      <c r="R16" s="110">
        <f t="shared" si="1"/>
        <v>45839</v>
      </c>
      <c r="S16" s="110">
        <f t="shared" si="1"/>
        <v>45870</v>
      </c>
      <c r="T16" s="110">
        <f t="shared" si="1"/>
        <v>45901</v>
      </c>
      <c r="U16" s="110">
        <f t="shared" si="1"/>
        <v>45931</v>
      </c>
      <c r="V16" s="110">
        <f t="shared" si="1"/>
        <v>45962</v>
      </c>
      <c r="W16" s="110">
        <f t="shared" si="1"/>
        <v>45992</v>
      </c>
      <c r="X16" s="110">
        <f t="shared" si="1"/>
        <v>46023</v>
      </c>
      <c r="Y16" s="110">
        <f t="shared" si="1"/>
        <v>46054</v>
      </c>
      <c r="Z16" s="110">
        <f t="shared" si="1"/>
        <v>46082</v>
      </c>
      <c r="AA16" s="110">
        <f t="shared" si="1"/>
        <v>46113</v>
      </c>
      <c r="AB16" s="110">
        <f t="shared" si="1"/>
        <v>46143</v>
      </c>
      <c r="AC16" s="110">
        <f t="shared" si="1"/>
        <v>46174</v>
      </c>
      <c r="AD16" s="110">
        <f t="shared" si="1"/>
        <v>46204</v>
      </c>
      <c r="AE16" s="110">
        <f t="shared" si="1"/>
        <v>46235</v>
      </c>
      <c r="AF16" s="110">
        <f t="shared" si="1"/>
        <v>46266</v>
      </c>
      <c r="AG16" s="110">
        <f t="shared" si="1"/>
        <v>46296</v>
      </c>
      <c r="AH16" s="110">
        <f t="shared" si="1"/>
        <v>46327</v>
      </c>
      <c r="AI16" s="110">
        <f t="shared" si="1"/>
        <v>46357</v>
      </c>
      <c r="AJ16" s="110">
        <f t="shared" si="1"/>
        <v>46388</v>
      </c>
      <c r="AK16" s="110">
        <f t="shared" si="1"/>
        <v>46419</v>
      </c>
      <c r="AL16" s="110">
        <f t="shared" si="1"/>
        <v>46447</v>
      </c>
    </row>
    <row r="17" spans="1:38" s="177" customFormat="1">
      <c r="A17" s="291"/>
      <c r="B17" s="291"/>
      <c r="C17" s="75">
        <f>YEAR(C16)</f>
        <v>2024</v>
      </c>
      <c r="D17" s="75">
        <f t="shared" ref="D17:AL17" si="2">YEAR(D16)</f>
        <v>2024</v>
      </c>
      <c r="E17" s="75">
        <f t="shared" si="2"/>
        <v>2024</v>
      </c>
      <c r="F17" s="75">
        <f t="shared" si="2"/>
        <v>2024</v>
      </c>
      <c r="G17" s="75">
        <f t="shared" si="2"/>
        <v>2024</v>
      </c>
      <c r="H17" s="75">
        <f t="shared" si="2"/>
        <v>2024</v>
      </c>
      <c r="I17" s="75">
        <f t="shared" si="2"/>
        <v>2024</v>
      </c>
      <c r="J17" s="75">
        <f t="shared" si="2"/>
        <v>2024</v>
      </c>
      <c r="K17" s="75">
        <f t="shared" si="2"/>
        <v>2024</v>
      </c>
      <c r="L17" s="75">
        <f t="shared" si="2"/>
        <v>2025</v>
      </c>
      <c r="M17" s="75">
        <f t="shared" si="2"/>
        <v>2025</v>
      </c>
      <c r="N17" s="75">
        <f t="shared" si="2"/>
        <v>2025</v>
      </c>
      <c r="O17" s="75">
        <f t="shared" si="2"/>
        <v>2025</v>
      </c>
      <c r="P17" s="75">
        <f t="shared" si="2"/>
        <v>2025</v>
      </c>
      <c r="Q17" s="75">
        <f t="shared" si="2"/>
        <v>2025</v>
      </c>
      <c r="R17" s="75">
        <f t="shared" si="2"/>
        <v>2025</v>
      </c>
      <c r="S17" s="75">
        <f t="shared" si="2"/>
        <v>2025</v>
      </c>
      <c r="T17" s="75">
        <f t="shared" si="2"/>
        <v>2025</v>
      </c>
      <c r="U17" s="75">
        <f t="shared" si="2"/>
        <v>2025</v>
      </c>
      <c r="V17" s="75">
        <f t="shared" si="2"/>
        <v>2025</v>
      </c>
      <c r="W17" s="75">
        <f t="shared" si="2"/>
        <v>2025</v>
      </c>
      <c r="X17" s="75">
        <f t="shared" si="2"/>
        <v>2026</v>
      </c>
      <c r="Y17" s="75">
        <f t="shared" si="2"/>
        <v>2026</v>
      </c>
      <c r="Z17" s="75">
        <f t="shared" si="2"/>
        <v>2026</v>
      </c>
      <c r="AA17" s="75">
        <f t="shared" si="2"/>
        <v>2026</v>
      </c>
      <c r="AB17" s="75">
        <f t="shared" si="2"/>
        <v>2026</v>
      </c>
      <c r="AC17" s="75">
        <f t="shared" si="2"/>
        <v>2026</v>
      </c>
      <c r="AD17" s="75">
        <f t="shared" si="2"/>
        <v>2026</v>
      </c>
      <c r="AE17" s="75">
        <f t="shared" si="2"/>
        <v>2026</v>
      </c>
      <c r="AF17" s="75">
        <f t="shared" si="2"/>
        <v>2026</v>
      </c>
      <c r="AG17" s="75">
        <f t="shared" si="2"/>
        <v>2026</v>
      </c>
      <c r="AH17" s="75">
        <f t="shared" si="2"/>
        <v>2026</v>
      </c>
      <c r="AI17" s="75">
        <f t="shared" si="2"/>
        <v>2026</v>
      </c>
      <c r="AJ17" s="75">
        <f t="shared" si="2"/>
        <v>2027</v>
      </c>
      <c r="AK17" s="75">
        <f t="shared" si="2"/>
        <v>2027</v>
      </c>
      <c r="AL17" s="75">
        <f t="shared" si="2"/>
        <v>2027</v>
      </c>
    </row>
    <row r="18" spans="1:38" s="78" customFormat="1">
      <c r="A18" s="76" t="s">
        <v>111</v>
      </c>
      <c r="B18" s="76" t="s">
        <v>112</v>
      </c>
      <c r="C18" s="77">
        <f>C21+C24</f>
        <v>0</v>
      </c>
      <c r="D18" s="77">
        <f t="shared" ref="D18:AL20" si="3">D21+D24</f>
        <v>0</v>
      </c>
      <c r="E18" s="77">
        <f t="shared" si="3"/>
        <v>0</v>
      </c>
      <c r="F18" s="77">
        <f t="shared" si="3"/>
        <v>0</v>
      </c>
      <c r="G18" s="77">
        <f t="shared" si="3"/>
        <v>0</v>
      </c>
      <c r="H18" s="77">
        <f t="shared" si="3"/>
        <v>0</v>
      </c>
      <c r="I18" s="77">
        <f t="shared" si="3"/>
        <v>0</v>
      </c>
      <c r="J18" s="77">
        <f t="shared" si="3"/>
        <v>0</v>
      </c>
      <c r="K18" s="77">
        <f t="shared" si="3"/>
        <v>0</v>
      </c>
      <c r="L18" s="77">
        <f t="shared" si="3"/>
        <v>0</v>
      </c>
      <c r="M18" s="77">
        <f t="shared" si="3"/>
        <v>0</v>
      </c>
      <c r="N18" s="77">
        <f t="shared" si="3"/>
        <v>0</v>
      </c>
      <c r="O18" s="77">
        <f t="shared" si="3"/>
        <v>0</v>
      </c>
      <c r="P18" s="77">
        <f t="shared" si="3"/>
        <v>0</v>
      </c>
      <c r="Q18" s="77">
        <f t="shared" si="3"/>
        <v>0</v>
      </c>
      <c r="R18" s="77">
        <f t="shared" si="3"/>
        <v>0</v>
      </c>
      <c r="S18" s="77">
        <f t="shared" si="3"/>
        <v>0</v>
      </c>
      <c r="T18" s="77">
        <f t="shared" si="3"/>
        <v>0</v>
      </c>
      <c r="U18" s="77">
        <f t="shared" si="3"/>
        <v>0</v>
      </c>
      <c r="V18" s="77">
        <f t="shared" si="3"/>
        <v>0</v>
      </c>
      <c r="W18" s="77">
        <f t="shared" si="3"/>
        <v>0</v>
      </c>
      <c r="X18" s="77">
        <f t="shared" si="3"/>
        <v>0</v>
      </c>
      <c r="Y18" s="77">
        <f t="shared" si="3"/>
        <v>0</v>
      </c>
      <c r="Z18" s="77">
        <f t="shared" si="3"/>
        <v>0</v>
      </c>
      <c r="AA18" s="77">
        <f t="shared" si="3"/>
        <v>0</v>
      </c>
      <c r="AB18" s="77">
        <f t="shared" si="3"/>
        <v>0</v>
      </c>
      <c r="AC18" s="77">
        <f t="shared" si="3"/>
        <v>0</v>
      </c>
      <c r="AD18" s="77">
        <f t="shared" si="3"/>
        <v>0</v>
      </c>
      <c r="AE18" s="77">
        <f t="shared" si="3"/>
        <v>0</v>
      </c>
      <c r="AF18" s="77">
        <f t="shared" si="3"/>
        <v>0</v>
      </c>
      <c r="AG18" s="77">
        <f t="shared" si="3"/>
        <v>0</v>
      </c>
      <c r="AH18" s="77">
        <f t="shared" si="3"/>
        <v>0</v>
      </c>
      <c r="AI18" s="77">
        <f t="shared" si="3"/>
        <v>0</v>
      </c>
      <c r="AJ18" s="77">
        <f t="shared" si="3"/>
        <v>0</v>
      </c>
      <c r="AK18" s="77">
        <f t="shared" si="3"/>
        <v>0</v>
      </c>
      <c r="AL18" s="77">
        <f t="shared" si="3"/>
        <v>0</v>
      </c>
    </row>
    <row r="19" spans="1:38" s="78" customFormat="1">
      <c r="A19" s="76" t="s">
        <v>111</v>
      </c>
      <c r="B19" s="76" t="s">
        <v>113</v>
      </c>
      <c r="C19" s="77" t="e">
        <f>(C22+C25)/2</f>
        <v>#N/A</v>
      </c>
      <c r="D19" s="77" t="e">
        <f t="shared" ref="D19:AL19" si="4">(D22+D25)/2</f>
        <v>#N/A</v>
      </c>
      <c r="E19" s="77" t="e">
        <f t="shared" si="4"/>
        <v>#N/A</v>
      </c>
      <c r="F19" s="77" t="e">
        <f t="shared" si="4"/>
        <v>#N/A</v>
      </c>
      <c r="G19" s="77" t="e">
        <f t="shared" si="4"/>
        <v>#N/A</v>
      </c>
      <c r="H19" s="77" t="e">
        <f t="shared" si="4"/>
        <v>#N/A</v>
      </c>
      <c r="I19" s="77" t="e">
        <f t="shared" si="4"/>
        <v>#N/A</v>
      </c>
      <c r="J19" s="77" t="e">
        <f t="shared" si="4"/>
        <v>#N/A</v>
      </c>
      <c r="K19" s="77" t="e">
        <f t="shared" si="4"/>
        <v>#N/A</v>
      </c>
      <c r="L19" s="77" t="e">
        <f t="shared" si="4"/>
        <v>#N/A</v>
      </c>
      <c r="M19" s="77" t="e">
        <f t="shared" si="4"/>
        <v>#N/A</v>
      </c>
      <c r="N19" s="77" t="e">
        <f t="shared" si="4"/>
        <v>#N/A</v>
      </c>
      <c r="O19" s="77" t="e">
        <f t="shared" si="4"/>
        <v>#N/A</v>
      </c>
      <c r="P19" s="77" t="e">
        <f t="shared" si="4"/>
        <v>#N/A</v>
      </c>
      <c r="Q19" s="77" t="e">
        <f t="shared" si="4"/>
        <v>#N/A</v>
      </c>
      <c r="R19" s="77" t="e">
        <f t="shared" si="4"/>
        <v>#N/A</v>
      </c>
      <c r="S19" s="77" t="e">
        <f t="shared" si="4"/>
        <v>#N/A</v>
      </c>
      <c r="T19" s="77" t="e">
        <f t="shared" si="4"/>
        <v>#N/A</v>
      </c>
      <c r="U19" s="77" t="e">
        <f t="shared" si="4"/>
        <v>#N/A</v>
      </c>
      <c r="V19" s="77" t="e">
        <f t="shared" si="4"/>
        <v>#N/A</v>
      </c>
      <c r="W19" s="77" t="e">
        <f t="shared" si="4"/>
        <v>#N/A</v>
      </c>
      <c r="X19" s="77" t="e">
        <f t="shared" si="4"/>
        <v>#N/A</v>
      </c>
      <c r="Y19" s="77" t="e">
        <f t="shared" si="4"/>
        <v>#N/A</v>
      </c>
      <c r="Z19" s="77" t="e">
        <f t="shared" si="4"/>
        <v>#N/A</v>
      </c>
      <c r="AA19" s="77" t="e">
        <f t="shared" si="4"/>
        <v>#N/A</v>
      </c>
      <c r="AB19" s="77" t="e">
        <f t="shared" si="4"/>
        <v>#N/A</v>
      </c>
      <c r="AC19" s="77" t="e">
        <f t="shared" si="4"/>
        <v>#N/A</v>
      </c>
      <c r="AD19" s="77" t="e">
        <f t="shared" si="4"/>
        <v>#N/A</v>
      </c>
      <c r="AE19" s="77" t="e">
        <f t="shared" si="4"/>
        <v>#N/A</v>
      </c>
      <c r="AF19" s="77" t="e">
        <f t="shared" si="4"/>
        <v>#N/A</v>
      </c>
      <c r="AG19" s="77" t="e">
        <f t="shared" si="4"/>
        <v>#N/A</v>
      </c>
      <c r="AH19" s="77" t="e">
        <f t="shared" si="4"/>
        <v>#N/A</v>
      </c>
      <c r="AI19" s="77" t="e">
        <f t="shared" si="4"/>
        <v>#N/A</v>
      </c>
      <c r="AJ19" s="77" t="e">
        <f t="shared" si="4"/>
        <v>#N/A</v>
      </c>
      <c r="AK19" s="77" t="e">
        <f t="shared" si="4"/>
        <v>#N/A</v>
      </c>
      <c r="AL19" s="77" t="e">
        <f t="shared" si="4"/>
        <v>#N/A</v>
      </c>
    </row>
    <row r="20" spans="1:38" s="78" customFormat="1" ht="13.8" thickBot="1">
      <c r="A20" s="79" t="s">
        <v>111</v>
      </c>
      <c r="B20" s="79" t="s">
        <v>114</v>
      </c>
      <c r="C20" s="80">
        <f>C23+C26</f>
        <v>0</v>
      </c>
      <c r="D20" s="80">
        <f t="shared" si="3"/>
        <v>0</v>
      </c>
      <c r="E20" s="80">
        <f t="shared" si="3"/>
        <v>0</v>
      </c>
      <c r="F20" s="80">
        <f t="shared" si="3"/>
        <v>0</v>
      </c>
      <c r="G20" s="80">
        <f t="shared" si="3"/>
        <v>0</v>
      </c>
      <c r="H20" s="80">
        <f t="shared" si="3"/>
        <v>0</v>
      </c>
      <c r="I20" s="80">
        <f t="shared" si="3"/>
        <v>0</v>
      </c>
      <c r="J20" s="80">
        <f t="shared" si="3"/>
        <v>0</v>
      </c>
      <c r="K20" s="80">
        <f t="shared" si="3"/>
        <v>0</v>
      </c>
      <c r="L20" s="80">
        <f t="shared" si="3"/>
        <v>0</v>
      </c>
      <c r="M20" s="80">
        <f t="shared" si="3"/>
        <v>0</v>
      </c>
      <c r="N20" s="80">
        <f t="shared" si="3"/>
        <v>0</v>
      </c>
      <c r="O20" s="80">
        <f t="shared" si="3"/>
        <v>0</v>
      </c>
      <c r="P20" s="80">
        <f t="shared" si="3"/>
        <v>0</v>
      </c>
      <c r="Q20" s="80">
        <f t="shared" si="3"/>
        <v>0</v>
      </c>
      <c r="R20" s="80">
        <f t="shared" si="3"/>
        <v>0</v>
      </c>
      <c r="S20" s="80">
        <f t="shared" si="3"/>
        <v>0</v>
      </c>
      <c r="T20" s="80">
        <f t="shared" si="3"/>
        <v>0</v>
      </c>
      <c r="U20" s="80">
        <f t="shared" si="3"/>
        <v>0</v>
      </c>
      <c r="V20" s="80">
        <f t="shared" si="3"/>
        <v>0</v>
      </c>
      <c r="W20" s="80">
        <f t="shared" si="3"/>
        <v>0</v>
      </c>
      <c r="X20" s="80">
        <f t="shared" si="3"/>
        <v>0</v>
      </c>
      <c r="Y20" s="80">
        <f t="shared" si="3"/>
        <v>0</v>
      </c>
      <c r="Z20" s="80">
        <f t="shared" si="3"/>
        <v>0</v>
      </c>
      <c r="AA20" s="80">
        <f t="shared" si="3"/>
        <v>0</v>
      </c>
      <c r="AB20" s="80">
        <f t="shared" si="3"/>
        <v>0</v>
      </c>
      <c r="AC20" s="80">
        <f t="shared" si="3"/>
        <v>0</v>
      </c>
      <c r="AD20" s="80">
        <f t="shared" si="3"/>
        <v>0</v>
      </c>
      <c r="AE20" s="80">
        <f t="shared" si="3"/>
        <v>0</v>
      </c>
      <c r="AF20" s="80">
        <f t="shared" si="3"/>
        <v>0</v>
      </c>
      <c r="AG20" s="80">
        <f t="shared" si="3"/>
        <v>0</v>
      </c>
      <c r="AH20" s="80">
        <f t="shared" si="3"/>
        <v>0</v>
      </c>
      <c r="AI20" s="80">
        <f t="shared" si="3"/>
        <v>0</v>
      </c>
      <c r="AJ20" s="80">
        <f t="shared" si="3"/>
        <v>0</v>
      </c>
      <c r="AK20" s="80">
        <f t="shared" si="3"/>
        <v>0</v>
      </c>
      <c r="AL20" s="80">
        <f t="shared" si="3"/>
        <v>0</v>
      </c>
    </row>
    <row r="21" spans="1:38" s="177" customFormat="1">
      <c r="A21" s="81" t="s">
        <v>115</v>
      </c>
      <c r="B21" s="81" t="s">
        <v>112</v>
      </c>
      <c r="C21" s="82">
        <f>SUMIF('Расчёт (кг)'!$A:$A,C$15,'Расчёт (кг)'!$AT:$AT)</f>
        <v>0</v>
      </c>
      <c r="D21" s="82">
        <f>SUMIF('Расчёт (кг)'!$A:$A,D$15,'Расчёт (кг)'!$AT:$AT)</f>
        <v>0</v>
      </c>
      <c r="E21" s="82">
        <f>SUMIF('Расчёт (кг)'!$A:$A,E$15,'Расчёт (кг)'!$AT:$AT)</f>
        <v>0</v>
      </c>
      <c r="F21" s="82">
        <f>SUMIF('Расчёт (кг)'!$A:$A,F$15,'Расчёт (кг)'!$AT:$AT)</f>
        <v>0</v>
      </c>
      <c r="G21" s="82">
        <f>SUMIF('Расчёт (кг)'!$A:$A,G$15,'Расчёт (кг)'!$AT:$AT)</f>
        <v>0</v>
      </c>
      <c r="H21" s="82">
        <f>SUMIF('Расчёт (кг)'!$A:$A,H$15,'Расчёт (кг)'!$AT:$AT)</f>
        <v>0</v>
      </c>
      <c r="I21" s="82">
        <f>SUMIF('Расчёт (кг)'!$A:$A,I$15,'Расчёт (кг)'!$AT:$AT)</f>
        <v>0</v>
      </c>
      <c r="J21" s="82">
        <f>SUMIF('Расчёт (кг)'!$A:$A,J$15,'Расчёт (кг)'!$AT:$AT)</f>
        <v>0</v>
      </c>
      <c r="K21" s="82">
        <f>SUMIF('Расчёт (кг)'!$A:$A,K$15,'Расчёт (кг)'!$AT:$AT)</f>
        <v>0</v>
      </c>
      <c r="L21" s="82">
        <f>SUMIF('Расчёт (кг)'!$A:$A,L$15,'Расчёт (кг)'!$AT:$AT)</f>
        <v>0</v>
      </c>
      <c r="M21" s="82">
        <f>SUMIF('Расчёт (кг)'!$A:$A,M$15,'Расчёт (кг)'!$AT:$AT)</f>
        <v>0</v>
      </c>
      <c r="N21" s="82">
        <f>SUMIF('Расчёт (кг)'!$A:$A,N$15,'Расчёт (кг)'!$AT:$AT)</f>
        <v>0</v>
      </c>
      <c r="O21" s="82">
        <f>SUMIF('Расчёт (кг)'!$A:$A,O$15,'Расчёт (кг)'!$AT:$AT)</f>
        <v>0</v>
      </c>
      <c r="P21" s="82">
        <f>SUMIF('Расчёт (кг)'!$A:$A,P$15,'Расчёт (кг)'!$AT:$AT)</f>
        <v>0</v>
      </c>
      <c r="Q21" s="82">
        <f>SUMIF('Расчёт (кг)'!$A:$A,Q$15,'Расчёт (кг)'!$AT:$AT)</f>
        <v>0</v>
      </c>
      <c r="R21" s="82">
        <f>SUMIF('Расчёт (кг)'!$A:$A,R$15,'Расчёт (кг)'!$AT:$AT)</f>
        <v>0</v>
      </c>
      <c r="S21" s="82">
        <f>SUMIF('Расчёт (кг)'!$A:$A,S$15,'Расчёт (кг)'!$AT:$AT)</f>
        <v>0</v>
      </c>
      <c r="T21" s="82">
        <f>SUMIF('Расчёт (кг)'!$A:$A,T$15,'Расчёт (кг)'!$AT:$AT)</f>
        <v>0</v>
      </c>
      <c r="U21" s="82">
        <f>SUMIF('Расчёт (кг)'!$A:$A,U$15,'Расчёт (кг)'!$AT:$AT)</f>
        <v>0</v>
      </c>
      <c r="V21" s="82">
        <f>SUMIF('Расчёт (кг)'!$A:$A,V$15,'Расчёт (кг)'!$AT:$AT)</f>
        <v>0</v>
      </c>
      <c r="W21" s="82">
        <f>SUMIF('Расчёт (кг)'!$A:$A,W$15,'Расчёт (кг)'!$AT:$AT)</f>
        <v>0</v>
      </c>
      <c r="X21" s="82">
        <f>SUMIF('Расчёт (кг)'!$A:$A,X$15,'Расчёт (кг)'!$AT:$AT)</f>
        <v>0</v>
      </c>
      <c r="Y21" s="82">
        <f>SUMIF('Расчёт (кг)'!$A:$A,Y$15,'Расчёт (кг)'!$AT:$AT)</f>
        <v>0</v>
      </c>
      <c r="Z21" s="82">
        <f>SUMIF('Расчёт (кг)'!$A:$A,Z$15,'Расчёт (кг)'!$AT:$AT)</f>
        <v>0</v>
      </c>
      <c r="AA21" s="82">
        <f>SUMIF('Расчёт (кг)'!$A:$A,AA$15,'Расчёт (кг)'!$AT:$AT)</f>
        <v>0</v>
      </c>
      <c r="AB21" s="82">
        <f>SUMIF('Расчёт (кг)'!$A:$A,AB$15,'Расчёт (кг)'!$AT:$AT)</f>
        <v>0</v>
      </c>
      <c r="AC21" s="82">
        <f>SUMIF('Расчёт (кг)'!$A:$A,AC$15,'Расчёт (кг)'!$AT:$AT)</f>
        <v>0</v>
      </c>
      <c r="AD21" s="82">
        <f>SUMIF('Расчёт (кг)'!$A:$A,AD$15,'Расчёт (кг)'!$AT:$AT)</f>
        <v>0</v>
      </c>
      <c r="AE21" s="82">
        <f>SUMIF('Расчёт (кг)'!$A:$A,AE$15,'Расчёт (кг)'!$AT:$AT)</f>
        <v>0</v>
      </c>
      <c r="AF21" s="82">
        <f>SUMIF('Расчёт (кг)'!$A:$A,AF$15,'Расчёт (кг)'!$AT:$AT)</f>
        <v>0</v>
      </c>
      <c r="AG21" s="82">
        <f>SUMIF('Расчёт (кг)'!$A:$A,AG$15,'Расчёт (кг)'!$AT:$AT)</f>
        <v>0</v>
      </c>
      <c r="AH21" s="82">
        <f>SUMIF('Расчёт (кг)'!$A:$A,AH$15,'Расчёт (кг)'!$AT:$AT)</f>
        <v>0</v>
      </c>
      <c r="AI21" s="82">
        <f>SUMIF('Расчёт (кг)'!$A:$A,AI$15,'Расчёт (кг)'!$AT:$AT)</f>
        <v>0</v>
      </c>
      <c r="AJ21" s="82">
        <f>SUMIF('Расчёт (кг)'!$A:$A,AJ$15,'Расчёт (кг)'!$AT:$AT)</f>
        <v>0</v>
      </c>
      <c r="AK21" s="82">
        <f>SUMIF('Расчёт (кг)'!$A:$A,AK$15,'Расчёт (кг)'!$AT:$AT)</f>
        <v>0</v>
      </c>
      <c r="AL21" s="82">
        <f>SUMIF('Расчёт (кг)'!$A:$A,AL$15,'Расчёт (кг)'!$AT:$AT)</f>
        <v>0</v>
      </c>
    </row>
    <row r="22" spans="1:38" s="177" customFormat="1">
      <c r="A22" s="83" t="s">
        <v>115</v>
      </c>
      <c r="B22" s="83" t="s">
        <v>113</v>
      </c>
      <c r="C22" s="84" t="e">
        <f>INDEX(Тарифы!$1:$1048576,MATCH($A22,Тарифы!$A:$A,0),MATCH(VLOOKUP(C$15,'Расчёт (кг)'!$A:$D,3,0),Тарифы!$2:$2,0))*C21</f>
        <v>#N/A</v>
      </c>
      <c r="D22" s="84" t="e">
        <f>INDEX(Тарифы!$1:$1048576,MATCH($A22,Тарифы!$A:$A,0),MATCH(VLOOKUP(D$15,'Расчёт (кг)'!$A:$D,3,0),Тарифы!$2:$2,0))*D21</f>
        <v>#N/A</v>
      </c>
      <c r="E22" s="84" t="e">
        <f>INDEX(Тарифы!$1:$1048576,MATCH($A22,Тарифы!$A:$A,0),MATCH(VLOOKUP(E$15,'Расчёт (кг)'!$A:$D,3,0),Тарифы!$2:$2,0))*E21</f>
        <v>#N/A</v>
      </c>
      <c r="F22" s="84" t="e">
        <f>INDEX(Тарифы!$1:$1048576,MATCH($A22,Тарифы!$A:$A,0),MATCH(VLOOKUP(F$15,'Расчёт (кг)'!$A:$D,3,0),Тарифы!$2:$2,0))*F21</f>
        <v>#N/A</v>
      </c>
      <c r="G22" s="84" t="e">
        <f>INDEX(Тарифы!$1:$1048576,MATCH($A22,Тарифы!$A:$A,0),MATCH(VLOOKUP(G$15,'Расчёт (кг)'!$A:$D,3,0),Тарифы!$2:$2,0))*G21</f>
        <v>#N/A</v>
      </c>
      <c r="H22" s="84" t="e">
        <f>INDEX(Тарифы!$1:$1048576,MATCH($A22,Тарифы!$A:$A,0),MATCH(VLOOKUP(H$15,'Расчёт (кг)'!$A:$D,3,0),Тарифы!$2:$2,0))*H21</f>
        <v>#N/A</v>
      </c>
      <c r="I22" s="84" t="e">
        <f>INDEX(Тарифы!$1:$1048576,MATCH($A22,Тарифы!$A:$A,0),MATCH(VLOOKUP(I$15,'Расчёт (кг)'!$A:$D,3,0),Тарифы!$2:$2,0))*I21</f>
        <v>#N/A</v>
      </c>
      <c r="J22" s="84" t="e">
        <f>INDEX(Тарифы!$1:$1048576,MATCH($A22,Тарифы!$A:$A,0),MATCH(VLOOKUP(J$15,'Расчёт (кг)'!$A:$D,3,0),Тарифы!$2:$2,0))*J21</f>
        <v>#N/A</v>
      </c>
      <c r="K22" s="84" t="e">
        <f>INDEX(Тарифы!$1:$1048576,MATCH($A22,Тарифы!$A:$A,0),MATCH(VLOOKUP(K$15,'Расчёт (кг)'!$A:$D,3,0),Тарифы!$2:$2,0))*K21</f>
        <v>#N/A</v>
      </c>
      <c r="L22" s="84" t="e">
        <f>INDEX(Тарифы!$1:$1048576,MATCH($A22,Тарифы!$A:$A,0),MATCH(VLOOKUP(L$15,'Расчёт (кг)'!$A:$D,3,0),Тарифы!$2:$2,0))*L21</f>
        <v>#N/A</v>
      </c>
      <c r="M22" s="84" t="e">
        <f>INDEX(Тарифы!$1:$1048576,MATCH($A22,Тарифы!$A:$A,0),MATCH(VLOOKUP(M$15,'Расчёт (кг)'!$A:$D,3,0),Тарифы!$2:$2,0))*M21</f>
        <v>#N/A</v>
      </c>
      <c r="N22" s="84" t="e">
        <f>INDEX(Тарифы!$1:$1048576,MATCH($A22,Тарифы!$A:$A,0),MATCH(VLOOKUP(N$15,'Расчёт (кг)'!$A:$D,3,0),Тарифы!$2:$2,0))*N21</f>
        <v>#N/A</v>
      </c>
      <c r="O22" s="84" t="e">
        <f>INDEX(Тарифы!$1:$1048576,MATCH($A22,Тарифы!$A:$A,0),MATCH(VLOOKUP(O$15,'Расчёт (кг)'!$A:$D,3,0),Тарифы!$2:$2,0))*O21</f>
        <v>#N/A</v>
      </c>
      <c r="P22" s="84" t="e">
        <f>INDEX(Тарифы!$1:$1048576,MATCH($A22,Тарифы!$A:$A,0),MATCH(VLOOKUP(P$15,'Расчёт (кг)'!$A:$D,3,0),Тарифы!$2:$2,0))*P21</f>
        <v>#N/A</v>
      </c>
      <c r="Q22" s="84" t="e">
        <f>INDEX(Тарифы!$1:$1048576,MATCH($A22,Тарифы!$A:$A,0),MATCH(VLOOKUP(Q$15,'Расчёт (кг)'!$A:$D,3,0),Тарифы!$2:$2,0))*Q21</f>
        <v>#N/A</v>
      </c>
      <c r="R22" s="84" t="e">
        <f>INDEX(Тарифы!$1:$1048576,MATCH($A22,Тарифы!$A:$A,0),MATCH(VLOOKUP(R$15,'Расчёт (кг)'!$A:$D,3,0),Тарифы!$2:$2,0))*R21</f>
        <v>#N/A</v>
      </c>
      <c r="S22" s="84" t="e">
        <f>INDEX(Тарифы!$1:$1048576,MATCH($A22,Тарифы!$A:$A,0),MATCH(VLOOKUP(S$15,'Расчёт (кг)'!$A:$D,3,0),Тарифы!$2:$2,0))*S21</f>
        <v>#N/A</v>
      </c>
      <c r="T22" s="84" t="e">
        <f>INDEX(Тарифы!$1:$1048576,MATCH($A22,Тарифы!$A:$A,0),MATCH(VLOOKUP(T$15,'Расчёт (кг)'!$A:$D,3,0),Тарифы!$2:$2,0))*T21</f>
        <v>#N/A</v>
      </c>
      <c r="U22" s="84" t="e">
        <f>INDEX(Тарифы!$1:$1048576,MATCH($A22,Тарифы!$A:$A,0),MATCH(VLOOKUP(U$15,'Расчёт (кг)'!$A:$D,3,0),Тарифы!$2:$2,0))*U21</f>
        <v>#N/A</v>
      </c>
      <c r="V22" s="84" t="e">
        <f>INDEX(Тарифы!$1:$1048576,MATCH($A22,Тарифы!$A:$A,0),MATCH(VLOOKUP(V$15,'Расчёт (кг)'!$A:$D,3,0),Тарифы!$2:$2,0))*V21</f>
        <v>#N/A</v>
      </c>
      <c r="W22" s="84" t="e">
        <f>INDEX(Тарифы!$1:$1048576,MATCH($A22,Тарифы!$A:$A,0),MATCH(VLOOKUP(W$15,'Расчёт (кг)'!$A:$D,3,0),Тарифы!$2:$2,0))*W21</f>
        <v>#N/A</v>
      </c>
      <c r="X22" s="84" t="e">
        <f>INDEX(Тарифы!$1:$1048576,MATCH($A22,Тарифы!$A:$A,0),MATCH(VLOOKUP(X$15,'Расчёт (кг)'!$A:$D,3,0),Тарифы!$2:$2,0))*X21</f>
        <v>#N/A</v>
      </c>
      <c r="Y22" s="84" t="e">
        <f>INDEX(Тарифы!$1:$1048576,MATCH($A22,Тарифы!$A:$A,0),MATCH(VLOOKUP(Y$15,'Расчёт (кг)'!$A:$D,3,0),Тарифы!$2:$2,0))*Y21</f>
        <v>#N/A</v>
      </c>
      <c r="Z22" s="84" t="e">
        <f>INDEX(Тарифы!$1:$1048576,MATCH($A22,Тарифы!$A:$A,0),MATCH(VLOOKUP(Z$15,'Расчёт (кг)'!$A:$D,3,0),Тарифы!$2:$2,0))*Z21</f>
        <v>#N/A</v>
      </c>
      <c r="AA22" s="84" t="e">
        <f>INDEX(Тарифы!$1:$1048576,MATCH($A22,Тарифы!$A:$A,0),MATCH(VLOOKUP(AA$15,'Расчёт (кг)'!$A:$D,3,0),Тарифы!$2:$2,0))*AA21</f>
        <v>#N/A</v>
      </c>
      <c r="AB22" s="84" t="e">
        <f>INDEX(Тарифы!$1:$1048576,MATCH($A22,Тарифы!$A:$A,0),MATCH(VLOOKUP(AB$15,'Расчёт (кг)'!$A:$D,3,0),Тарифы!$2:$2,0))*AB21</f>
        <v>#N/A</v>
      </c>
      <c r="AC22" s="84" t="e">
        <f>INDEX(Тарифы!$1:$1048576,MATCH($A22,Тарифы!$A:$A,0),MATCH(VLOOKUP(AC$15,'Расчёт (кг)'!$A:$D,3,0),Тарифы!$2:$2,0))*AC21</f>
        <v>#N/A</v>
      </c>
      <c r="AD22" s="84" t="e">
        <f>INDEX(Тарифы!$1:$1048576,MATCH($A22,Тарифы!$A:$A,0),MATCH(VLOOKUP(AD$15,'Расчёт (кг)'!$A:$D,3,0),Тарифы!$2:$2,0))*AD21</f>
        <v>#N/A</v>
      </c>
      <c r="AE22" s="84" t="e">
        <f>INDEX(Тарифы!$1:$1048576,MATCH($A22,Тарифы!$A:$A,0),MATCH(VLOOKUP(AE$15,'Расчёт (кг)'!$A:$D,3,0),Тарифы!$2:$2,0))*AE21</f>
        <v>#N/A</v>
      </c>
      <c r="AF22" s="84" t="e">
        <f>INDEX(Тарифы!$1:$1048576,MATCH($A22,Тарифы!$A:$A,0),MATCH(VLOOKUP(AF$15,'Расчёт (кг)'!$A:$D,3,0),Тарифы!$2:$2,0))*AF21</f>
        <v>#N/A</v>
      </c>
      <c r="AG22" s="84" t="e">
        <f>INDEX(Тарифы!$1:$1048576,MATCH($A22,Тарифы!$A:$A,0),MATCH(VLOOKUP(AG$15,'Расчёт (кг)'!$A:$D,3,0),Тарифы!$2:$2,0))*AG21</f>
        <v>#N/A</v>
      </c>
      <c r="AH22" s="84" t="e">
        <f>INDEX(Тарифы!$1:$1048576,MATCH($A22,Тарифы!$A:$A,0),MATCH(VLOOKUP(AH$15,'Расчёт (кг)'!$A:$D,3,0),Тарифы!$2:$2,0))*AH21</f>
        <v>#N/A</v>
      </c>
      <c r="AI22" s="84" t="e">
        <f>INDEX(Тарифы!$1:$1048576,MATCH($A22,Тарифы!$A:$A,0),MATCH(VLOOKUP(AI$15,'Расчёт (кг)'!$A:$D,3,0),Тарифы!$2:$2,0))*AI21</f>
        <v>#N/A</v>
      </c>
      <c r="AJ22" s="84" t="e">
        <f>INDEX(Тарифы!$1:$1048576,MATCH($A22,Тарифы!$A:$A,0),MATCH(VLOOKUP(AJ$15,'Расчёт (кг)'!$A:$D,3,0),Тарифы!$2:$2,0))*AJ21</f>
        <v>#N/A</v>
      </c>
      <c r="AK22" s="84" t="e">
        <f>INDEX(Тарифы!$1:$1048576,MATCH($A22,Тарифы!$A:$A,0),MATCH(VLOOKUP(AK$15,'Расчёт (кг)'!$A:$D,3,0),Тарифы!$2:$2,0))*AK21</f>
        <v>#N/A</v>
      </c>
      <c r="AL22" s="84" t="e">
        <f>INDEX(Тарифы!$1:$1048576,MATCH($A22,Тарифы!$A:$A,0),MATCH(VLOOKUP(AL$15,'Расчёт (кг)'!$A:$D,3,0),Тарифы!$2:$2,0))*AL21</f>
        <v>#N/A</v>
      </c>
    </row>
    <row r="23" spans="1:38" s="177" customFormat="1">
      <c r="A23" s="83" t="s">
        <v>115</v>
      </c>
      <c r="B23" s="83" t="s">
        <v>114</v>
      </c>
      <c r="C23" s="84">
        <f>SUMIF('Расчёт (ТН)'!$A:$A,C$15,'Расчёт (ТН)'!$AT:$AT)</f>
        <v>0</v>
      </c>
      <c r="D23" s="84">
        <f>SUMIF('Расчёт (ТН)'!$A:$A,D$15,'Расчёт (ТН)'!$AT:$AT)</f>
        <v>0</v>
      </c>
      <c r="E23" s="84">
        <f>SUMIF('Расчёт (ТН)'!$A:$A,E$15,'Расчёт (ТН)'!$AT:$AT)</f>
        <v>0</v>
      </c>
      <c r="F23" s="84">
        <f>SUMIF('Расчёт (ТН)'!$A:$A,F$15,'Расчёт (ТН)'!$AT:$AT)</f>
        <v>0</v>
      </c>
      <c r="G23" s="84">
        <f>SUMIF('Расчёт (ТН)'!$A:$A,G$15,'Расчёт (ТН)'!$AT:$AT)</f>
        <v>0</v>
      </c>
      <c r="H23" s="84">
        <f>SUMIF('Расчёт (ТН)'!$A:$A,H$15,'Расчёт (ТН)'!$AT:$AT)</f>
        <v>0</v>
      </c>
      <c r="I23" s="84">
        <f>SUMIF('Расчёт (ТН)'!$A:$A,I$15,'Расчёт (ТН)'!$AT:$AT)</f>
        <v>0</v>
      </c>
      <c r="J23" s="84">
        <f>SUMIF('Расчёт (ТН)'!$A:$A,J$15,'Расчёт (ТН)'!$AT:$AT)</f>
        <v>0</v>
      </c>
      <c r="K23" s="84">
        <f>SUMIF('Расчёт (ТН)'!$A:$A,K$15,'Расчёт (ТН)'!$AT:$AT)</f>
        <v>0</v>
      </c>
      <c r="L23" s="84">
        <f>SUMIF('Расчёт (ТН)'!$A:$A,L$15,'Расчёт (ТН)'!$AT:$AT)</f>
        <v>0</v>
      </c>
      <c r="M23" s="84">
        <f>SUMIF('Расчёт (ТН)'!$A:$A,M$15,'Расчёт (ТН)'!$AT:$AT)</f>
        <v>0</v>
      </c>
      <c r="N23" s="84">
        <f>SUMIF('Расчёт (ТН)'!$A:$A,N$15,'Расчёт (ТН)'!$AT:$AT)</f>
        <v>0</v>
      </c>
      <c r="O23" s="84">
        <f>SUMIF('Расчёт (ТН)'!$A:$A,O$15,'Расчёт (ТН)'!$AT:$AT)</f>
        <v>0</v>
      </c>
      <c r="P23" s="84">
        <f>SUMIF('Расчёт (ТН)'!$A:$A,P$15,'Расчёт (ТН)'!$AT:$AT)</f>
        <v>0</v>
      </c>
      <c r="Q23" s="84">
        <f>SUMIF('Расчёт (ТН)'!$A:$A,Q$15,'Расчёт (ТН)'!$AT:$AT)</f>
        <v>0</v>
      </c>
      <c r="R23" s="84">
        <f>SUMIF('Расчёт (ТН)'!$A:$A,R$15,'Расчёт (ТН)'!$AT:$AT)</f>
        <v>0</v>
      </c>
      <c r="S23" s="84">
        <f>SUMIF('Расчёт (ТН)'!$A:$A,S$15,'Расчёт (ТН)'!$AT:$AT)</f>
        <v>0</v>
      </c>
      <c r="T23" s="84">
        <f>SUMIF('Расчёт (ТН)'!$A:$A,T$15,'Расчёт (ТН)'!$AT:$AT)</f>
        <v>0</v>
      </c>
      <c r="U23" s="84">
        <f>SUMIF('Расчёт (ТН)'!$A:$A,U$15,'Расчёт (ТН)'!$AT:$AT)</f>
        <v>0</v>
      </c>
      <c r="V23" s="84">
        <f>SUMIF('Расчёт (ТН)'!$A:$A,V$15,'Расчёт (ТН)'!$AT:$AT)</f>
        <v>0</v>
      </c>
      <c r="W23" s="84">
        <f>SUMIF('Расчёт (ТН)'!$A:$A,W$15,'Расчёт (ТН)'!$AT:$AT)</f>
        <v>0</v>
      </c>
      <c r="X23" s="84">
        <f>SUMIF('Расчёт (ТН)'!$A:$A,X$15,'Расчёт (ТН)'!$AT:$AT)</f>
        <v>0</v>
      </c>
      <c r="Y23" s="84">
        <f>SUMIF('Расчёт (ТН)'!$A:$A,Y$15,'Расчёт (ТН)'!$AT:$AT)</f>
        <v>0</v>
      </c>
      <c r="Z23" s="84">
        <f>SUMIF('Расчёт (ТН)'!$A:$A,Z$15,'Расчёт (ТН)'!$AT:$AT)</f>
        <v>0</v>
      </c>
      <c r="AA23" s="84">
        <f>SUMIF('Расчёт (ТН)'!$A:$A,AA$15,'Расчёт (ТН)'!$AT:$AT)</f>
        <v>0</v>
      </c>
      <c r="AB23" s="84">
        <f>SUMIF('Расчёт (ТН)'!$A:$A,AB$15,'Расчёт (ТН)'!$AT:$AT)</f>
        <v>0</v>
      </c>
      <c r="AC23" s="84">
        <f>SUMIF('Расчёт (ТН)'!$A:$A,AC$15,'Расчёт (ТН)'!$AT:$AT)</f>
        <v>0</v>
      </c>
      <c r="AD23" s="84">
        <f>SUMIF('Расчёт (ТН)'!$A:$A,AD$15,'Расчёт (ТН)'!$AT:$AT)</f>
        <v>0</v>
      </c>
      <c r="AE23" s="84">
        <f>SUMIF('Расчёт (ТН)'!$A:$A,AE$15,'Расчёт (ТН)'!$AT:$AT)</f>
        <v>0</v>
      </c>
      <c r="AF23" s="84">
        <f>SUMIF('Расчёт (ТН)'!$A:$A,AF$15,'Расчёт (ТН)'!$AT:$AT)</f>
        <v>0</v>
      </c>
      <c r="AG23" s="84">
        <f>SUMIF('Расчёт (ТН)'!$A:$A,AG$15,'Расчёт (ТН)'!$AT:$AT)</f>
        <v>0</v>
      </c>
      <c r="AH23" s="84">
        <f>SUMIF('Расчёт (ТН)'!$A:$A,AH$15,'Расчёт (ТН)'!$AT:$AT)</f>
        <v>0</v>
      </c>
      <c r="AI23" s="84">
        <f>SUMIF('Расчёт (ТН)'!$A:$A,AI$15,'Расчёт (ТН)'!$AT:$AT)</f>
        <v>0</v>
      </c>
      <c r="AJ23" s="84">
        <f>SUMIF('Расчёт (ТН)'!$A:$A,AJ$15,'Расчёт (ТН)'!$AT:$AT)</f>
        <v>0</v>
      </c>
      <c r="AK23" s="84">
        <f>SUMIF('Расчёт (ТН)'!$A:$A,AK$15,'Расчёт (ТН)'!$AT:$AT)</f>
        <v>0</v>
      </c>
      <c r="AL23" s="84">
        <f>SUMIF('Расчёт (ТН)'!$A:$A,AL$15,'Расчёт (ТН)'!$AT:$AT)</f>
        <v>0</v>
      </c>
    </row>
    <row r="24" spans="1:38" s="177" customFormat="1">
      <c r="A24" s="83" t="s">
        <v>116</v>
      </c>
      <c r="B24" s="83" t="s">
        <v>112</v>
      </c>
      <c r="C24" s="84">
        <f>SUMIF('Расчёт (кг)'!$A:$A,C$15,'Расчёт (кг)'!$AP:$AP)</f>
        <v>0</v>
      </c>
      <c r="D24" s="84">
        <f>SUMIF('Расчёт (кг)'!$A:$A,D$15,'Расчёт (кг)'!$AP:$AP)</f>
        <v>0</v>
      </c>
      <c r="E24" s="84">
        <f>SUMIF('Расчёт (кг)'!$A:$A,E$15,'Расчёт (кг)'!$AP:$AP)</f>
        <v>0</v>
      </c>
      <c r="F24" s="84">
        <f>SUMIF('Расчёт (кг)'!$A:$A,F$15,'Расчёт (кг)'!$AP:$AP)</f>
        <v>0</v>
      </c>
      <c r="G24" s="84">
        <f>SUMIF('Расчёт (кг)'!$A:$A,G$15,'Расчёт (кг)'!$AP:$AP)</f>
        <v>0</v>
      </c>
      <c r="H24" s="84">
        <f>SUMIF('Расчёт (кг)'!$A:$A,H$15,'Расчёт (кг)'!$AP:$AP)</f>
        <v>0</v>
      </c>
      <c r="I24" s="84">
        <f>SUMIF('Расчёт (кг)'!$A:$A,I$15,'Расчёт (кг)'!$AP:$AP)</f>
        <v>0</v>
      </c>
      <c r="J24" s="84">
        <f>SUMIF('Расчёт (кг)'!$A:$A,J$15,'Расчёт (кг)'!$AP:$AP)</f>
        <v>0</v>
      </c>
      <c r="K24" s="84">
        <f>SUMIF('Расчёт (кг)'!$A:$A,K$15,'Расчёт (кг)'!$AP:$AP)</f>
        <v>0</v>
      </c>
      <c r="L24" s="84">
        <f>SUMIF('Расчёт (кг)'!$A:$A,L$15,'Расчёт (кг)'!$AP:$AP)</f>
        <v>0</v>
      </c>
      <c r="M24" s="84">
        <f>SUMIF('Расчёт (кг)'!$A:$A,M$15,'Расчёт (кг)'!$AP:$AP)</f>
        <v>0</v>
      </c>
      <c r="N24" s="84">
        <f>SUMIF('Расчёт (кг)'!$A:$A,N$15,'Расчёт (кг)'!$AP:$AP)</f>
        <v>0</v>
      </c>
      <c r="O24" s="84">
        <f>SUMIF('Расчёт (кг)'!$A:$A,O$15,'Расчёт (кг)'!$AP:$AP)</f>
        <v>0</v>
      </c>
      <c r="P24" s="84">
        <f>SUMIF('Расчёт (кг)'!$A:$A,P$15,'Расчёт (кг)'!$AP:$AP)</f>
        <v>0</v>
      </c>
      <c r="Q24" s="84">
        <f>SUMIF('Расчёт (кг)'!$A:$A,Q$15,'Расчёт (кг)'!$AP:$AP)</f>
        <v>0</v>
      </c>
      <c r="R24" s="84">
        <f>SUMIF('Расчёт (кг)'!$A:$A,R$15,'Расчёт (кг)'!$AP:$AP)</f>
        <v>0</v>
      </c>
      <c r="S24" s="84">
        <f>SUMIF('Расчёт (кг)'!$A:$A,S$15,'Расчёт (кг)'!$AP:$AP)</f>
        <v>0</v>
      </c>
      <c r="T24" s="84">
        <f>SUMIF('Расчёт (кг)'!$A:$A,T$15,'Расчёт (кг)'!$AP:$AP)</f>
        <v>0</v>
      </c>
      <c r="U24" s="84">
        <f>SUMIF('Расчёт (кг)'!$A:$A,U$15,'Расчёт (кг)'!$AP:$AP)</f>
        <v>0</v>
      </c>
      <c r="V24" s="84">
        <f>SUMIF('Расчёт (кг)'!$A:$A,V$15,'Расчёт (кг)'!$AP:$AP)</f>
        <v>0</v>
      </c>
      <c r="W24" s="84">
        <f>SUMIF('Расчёт (кг)'!$A:$A,W$15,'Расчёт (кг)'!$AP:$AP)</f>
        <v>0</v>
      </c>
      <c r="X24" s="84">
        <f>SUMIF('Расчёт (кг)'!$A:$A,X$15,'Расчёт (кг)'!$AP:$AP)</f>
        <v>0</v>
      </c>
      <c r="Y24" s="84">
        <f>SUMIF('Расчёт (кг)'!$A:$A,Y$15,'Расчёт (кг)'!$AP:$AP)</f>
        <v>0</v>
      </c>
      <c r="Z24" s="84">
        <f>SUMIF('Расчёт (кг)'!$A:$A,Z$15,'Расчёт (кг)'!$AP:$AP)</f>
        <v>0</v>
      </c>
      <c r="AA24" s="84">
        <f>SUMIF('Расчёт (кг)'!$A:$A,AA$15,'Расчёт (кг)'!$AP:$AP)</f>
        <v>0</v>
      </c>
      <c r="AB24" s="84">
        <f>SUMIF('Расчёт (кг)'!$A:$A,AB$15,'Расчёт (кг)'!$AP:$AP)</f>
        <v>0</v>
      </c>
      <c r="AC24" s="84">
        <f>SUMIF('Расчёт (кг)'!$A:$A,AC$15,'Расчёт (кг)'!$AP:$AP)</f>
        <v>0</v>
      </c>
      <c r="AD24" s="84">
        <f>SUMIF('Расчёт (кг)'!$A:$A,AD$15,'Расчёт (кг)'!$AP:$AP)</f>
        <v>0</v>
      </c>
      <c r="AE24" s="84">
        <f>SUMIF('Расчёт (кг)'!$A:$A,AE$15,'Расчёт (кг)'!$AP:$AP)</f>
        <v>0</v>
      </c>
      <c r="AF24" s="84">
        <f>SUMIF('Расчёт (кг)'!$A:$A,AF$15,'Расчёт (кг)'!$AP:$AP)</f>
        <v>0</v>
      </c>
      <c r="AG24" s="84">
        <f>SUMIF('Расчёт (кг)'!$A:$A,AG$15,'Расчёт (кг)'!$AP:$AP)</f>
        <v>0</v>
      </c>
      <c r="AH24" s="84">
        <f>SUMIF('Расчёт (кг)'!$A:$A,AH$15,'Расчёт (кг)'!$AP:$AP)</f>
        <v>0</v>
      </c>
      <c r="AI24" s="84">
        <f>SUMIF('Расчёт (кг)'!$A:$A,AI$15,'Расчёт (кг)'!$AP:$AP)</f>
        <v>0</v>
      </c>
      <c r="AJ24" s="84">
        <f>SUMIF('Расчёт (кг)'!$A:$A,AJ$15,'Расчёт (кг)'!$AP:$AP)</f>
        <v>0</v>
      </c>
      <c r="AK24" s="84">
        <f>SUMIF('Расчёт (кг)'!$A:$A,AK$15,'Расчёт (кг)'!$AP:$AP)</f>
        <v>0</v>
      </c>
      <c r="AL24" s="84">
        <f>SUMIF('Расчёт (кг)'!$A:$A,AL$15,'Расчёт (кг)'!$AP:$AP)</f>
        <v>0</v>
      </c>
    </row>
    <row r="25" spans="1:38" s="177" customFormat="1">
      <c r="A25" s="83" t="s">
        <v>116</v>
      </c>
      <c r="B25" s="83" t="s">
        <v>113</v>
      </c>
      <c r="C25" s="84" t="e">
        <f>INDEX(Тарифы!$1:$1048576,MATCH($A25,Тарифы!$A:$A,0),MATCH(VLOOKUP(C$15,'Расчёт (кг)'!$A:$D,3,0),Тарифы!$2:$2,0))*C24</f>
        <v>#N/A</v>
      </c>
      <c r="D25" s="84" t="e">
        <f>INDEX(Тарифы!$1:$1048576,MATCH($A25,Тарифы!$A:$A,0),MATCH(VLOOKUP(D$15,'Расчёт (кг)'!$A:$D,3,0),Тарифы!$2:$2,0))*D24</f>
        <v>#N/A</v>
      </c>
      <c r="E25" s="84" t="e">
        <f>INDEX(Тарифы!$1:$1048576,MATCH($A25,Тарифы!$A:$A,0),MATCH(VLOOKUP(E$15,'Расчёт (кг)'!$A:$D,3,0),Тарифы!$2:$2,0))*E24</f>
        <v>#N/A</v>
      </c>
      <c r="F25" s="84" t="e">
        <f>INDEX(Тарифы!$1:$1048576,MATCH($A25,Тарифы!$A:$A,0),MATCH(VLOOKUP(F$15,'Расчёт (кг)'!$A:$D,3,0),Тарифы!$2:$2,0))*F24</f>
        <v>#N/A</v>
      </c>
      <c r="G25" s="84" t="e">
        <f>INDEX(Тарифы!$1:$1048576,MATCH($A25,Тарифы!$A:$A,0),MATCH(VLOOKUP(G$15,'Расчёт (кг)'!$A:$D,3,0),Тарифы!$2:$2,0))*G24</f>
        <v>#N/A</v>
      </c>
      <c r="H25" s="84" t="e">
        <f>INDEX(Тарифы!$1:$1048576,MATCH($A25,Тарифы!$A:$A,0),MATCH(VLOOKUP(H$15,'Расчёт (кг)'!$A:$D,3,0),Тарифы!$2:$2,0))*H24</f>
        <v>#N/A</v>
      </c>
      <c r="I25" s="84" t="e">
        <f>INDEX(Тарифы!$1:$1048576,MATCH($A25,Тарифы!$A:$A,0),MATCH(VLOOKUP(I$15,'Расчёт (кг)'!$A:$D,3,0),Тарифы!$2:$2,0))*I24</f>
        <v>#N/A</v>
      </c>
      <c r="J25" s="84" t="e">
        <f>INDEX(Тарифы!$1:$1048576,MATCH($A25,Тарифы!$A:$A,0),MATCH(VLOOKUP(J$15,'Расчёт (кг)'!$A:$D,3,0),Тарифы!$2:$2,0))*J24</f>
        <v>#N/A</v>
      </c>
      <c r="K25" s="84" t="e">
        <f>INDEX(Тарифы!$1:$1048576,MATCH($A25,Тарифы!$A:$A,0),MATCH(VLOOKUP(K$15,'Расчёт (кг)'!$A:$D,3,0),Тарифы!$2:$2,0))*K24</f>
        <v>#N/A</v>
      </c>
      <c r="L25" s="84" t="e">
        <f>INDEX(Тарифы!$1:$1048576,MATCH($A25,Тарифы!$A:$A,0),MATCH(VLOOKUP(L$15,'Расчёт (кг)'!$A:$D,3,0),Тарифы!$2:$2,0))*L24</f>
        <v>#N/A</v>
      </c>
      <c r="M25" s="84" t="e">
        <f>INDEX(Тарифы!$1:$1048576,MATCH($A25,Тарифы!$A:$A,0),MATCH(VLOOKUP(M$15,'Расчёт (кг)'!$A:$D,3,0),Тарифы!$2:$2,0))*M24</f>
        <v>#N/A</v>
      </c>
      <c r="N25" s="84" t="e">
        <f>INDEX(Тарифы!$1:$1048576,MATCH($A25,Тарифы!$A:$A,0),MATCH(VLOOKUP(N$15,'Расчёт (кг)'!$A:$D,3,0),Тарифы!$2:$2,0))*N24</f>
        <v>#N/A</v>
      </c>
      <c r="O25" s="84" t="e">
        <f>INDEX(Тарифы!$1:$1048576,MATCH($A25,Тарифы!$A:$A,0),MATCH(VLOOKUP(O$15,'Расчёт (кг)'!$A:$D,3,0),Тарифы!$2:$2,0))*O24</f>
        <v>#N/A</v>
      </c>
      <c r="P25" s="84" t="e">
        <f>INDEX(Тарифы!$1:$1048576,MATCH($A25,Тарифы!$A:$A,0),MATCH(VLOOKUP(P$15,'Расчёт (кг)'!$A:$D,3,0),Тарифы!$2:$2,0))*P24</f>
        <v>#N/A</v>
      </c>
      <c r="Q25" s="84" t="e">
        <f>INDEX(Тарифы!$1:$1048576,MATCH($A25,Тарифы!$A:$A,0),MATCH(VLOOKUP(Q$15,'Расчёт (кг)'!$A:$D,3,0),Тарифы!$2:$2,0))*Q24</f>
        <v>#N/A</v>
      </c>
      <c r="R25" s="84" t="e">
        <f>INDEX(Тарифы!$1:$1048576,MATCH($A25,Тарифы!$A:$A,0),MATCH(VLOOKUP(R$15,'Расчёт (кг)'!$A:$D,3,0),Тарифы!$2:$2,0))*R24</f>
        <v>#N/A</v>
      </c>
      <c r="S25" s="84" t="e">
        <f>INDEX(Тарифы!$1:$1048576,MATCH($A25,Тарифы!$A:$A,0),MATCH(VLOOKUP(S$15,'Расчёт (кг)'!$A:$D,3,0),Тарифы!$2:$2,0))*S24</f>
        <v>#N/A</v>
      </c>
      <c r="T25" s="84" t="e">
        <f>INDEX(Тарифы!$1:$1048576,MATCH($A25,Тарифы!$A:$A,0),MATCH(VLOOKUP(T$15,'Расчёт (кг)'!$A:$D,3,0),Тарифы!$2:$2,0))*T24</f>
        <v>#N/A</v>
      </c>
      <c r="U25" s="84" t="e">
        <f>INDEX(Тарифы!$1:$1048576,MATCH($A25,Тарифы!$A:$A,0),MATCH(VLOOKUP(U$15,'Расчёт (кг)'!$A:$D,3,0),Тарифы!$2:$2,0))*U24</f>
        <v>#N/A</v>
      </c>
      <c r="V25" s="84" t="e">
        <f>INDEX(Тарифы!$1:$1048576,MATCH($A25,Тарифы!$A:$A,0),MATCH(VLOOKUP(V$15,'Расчёт (кг)'!$A:$D,3,0),Тарифы!$2:$2,0))*V24</f>
        <v>#N/A</v>
      </c>
      <c r="W25" s="84" t="e">
        <f>INDEX(Тарифы!$1:$1048576,MATCH($A25,Тарифы!$A:$A,0),MATCH(VLOOKUP(W$15,'Расчёт (кг)'!$A:$D,3,0),Тарифы!$2:$2,0))*W24</f>
        <v>#N/A</v>
      </c>
      <c r="X25" s="84" t="e">
        <f>INDEX(Тарифы!$1:$1048576,MATCH($A25,Тарифы!$A:$A,0),MATCH(VLOOKUP(X$15,'Расчёт (кг)'!$A:$D,3,0),Тарифы!$2:$2,0))*X24</f>
        <v>#N/A</v>
      </c>
      <c r="Y25" s="84" t="e">
        <f>INDEX(Тарифы!$1:$1048576,MATCH($A25,Тарифы!$A:$A,0),MATCH(VLOOKUP(Y$15,'Расчёт (кг)'!$A:$D,3,0),Тарифы!$2:$2,0))*Y24</f>
        <v>#N/A</v>
      </c>
      <c r="Z25" s="84" t="e">
        <f>INDEX(Тарифы!$1:$1048576,MATCH($A25,Тарифы!$A:$A,0),MATCH(VLOOKUP(Z$15,'Расчёт (кг)'!$A:$D,3,0),Тарифы!$2:$2,0))*Z24</f>
        <v>#N/A</v>
      </c>
      <c r="AA25" s="84" t="e">
        <f>INDEX(Тарифы!$1:$1048576,MATCH($A25,Тарифы!$A:$A,0),MATCH(VLOOKUP(AA$15,'Расчёт (кг)'!$A:$D,3,0),Тарифы!$2:$2,0))*AA24</f>
        <v>#N/A</v>
      </c>
      <c r="AB25" s="84" t="e">
        <f>INDEX(Тарифы!$1:$1048576,MATCH($A25,Тарифы!$A:$A,0),MATCH(VLOOKUP(AB$15,'Расчёт (кг)'!$A:$D,3,0),Тарифы!$2:$2,0))*AB24</f>
        <v>#N/A</v>
      </c>
      <c r="AC25" s="84" t="e">
        <f>INDEX(Тарифы!$1:$1048576,MATCH($A25,Тарифы!$A:$A,0),MATCH(VLOOKUP(AC$15,'Расчёт (кг)'!$A:$D,3,0),Тарифы!$2:$2,0))*AC24</f>
        <v>#N/A</v>
      </c>
      <c r="AD25" s="84" t="e">
        <f>INDEX(Тарифы!$1:$1048576,MATCH($A25,Тарифы!$A:$A,0),MATCH(VLOOKUP(AD$15,'Расчёт (кг)'!$A:$D,3,0),Тарифы!$2:$2,0))*AD24</f>
        <v>#N/A</v>
      </c>
      <c r="AE25" s="84" t="e">
        <f>INDEX(Тарифы!$1:$1048576,MATCH($A25,Тарифы!$A:$A,0),MATCH(VLOOKUP(AE$15,'Расчёт (кг)'!$A:$D,3,0),Тарифы!$2:$2,0))*AE24</f>
        <v>#N/A</v>
      </c>
      <c r="AF25" s="84" t="e">
        <f>INDEX(Тарифы!$1:$1048576,MATCH($A25,Тарифы!$A:$A,0),MATCH(VLOOKUP(AF$15,'Расчёт (кг)'!$A:$D,3,0),Тарифы!$2:$2,0))*AF24</f>
        <v>#N/A</v>
      </c>
      <c r="AG25" s="84" t="e">
        <f>INDEX(Тарифы!$1:$1048576,MATCH($A25,Тарифы!$A:$A,0),MATCH(VLOOKUP(AG$15,'Расчёт (кг)'!$A:$D,3,0),Тарифы!$2:$2,0))*AG24</f>
        <v>#N/A</v>
      </c>
      <c r="AH25" s="84" t="e">
        <f>INDEX(Тарифы!$1:$1048576,MATCH($A25,Тарифы!$A:$A,0),MATCH(VLOOKUP(AH$15,'Расчёт (кг)'!$A:$D,3,0),Тарифы!$2:$2,0))*AH24</f>
        <v>#N/A</v>
      </c>
      <c r="AI25" s="84" t="e">
        <f>INDEX(Тарифы!$1:$1048576,MATCH($A25,Тарифы!$A:$A,0),MATCH(VLOOKUP(AI$15,'Расчёт (кг)'!$A:$D,3,0),Тарифы!$2:$2,0))*AI24</f>
        <v>#N/A</v>
      </c>
      <c r="AJ25" s="84" t="e">
        <f>INDEX(Тарифы!$1:$1048576,MATCH($A25,Тарифы!$A:$A,0),MATCH(VLOOKUP(AJ$15,'Расчёт (кг)'!$A:$D,3,0),Тарифы!$2:$2,0))*AJ24</f>
        <v>#N/A</v>
      </c>
      <c r="AK25" s="84" t="e">
        <f>INDEX(Тарифы!$1:$1048576,MATCH($A25,Тарифы!$A:$A,0),MATCH(VLOOKUP(AK$15,'Расчёт (кг)'!$A:$D,3,0),Тарифы!$2:$2,0))*AK24</f>
        <v>#N/A</v>
      </c>
      <c r="AL25" s="84" t="e">
        <f>INDEX(Тарифы!$1:$1048576,MATCH($A25,Тарифы!$A:$A,0),MATCH(VLOOKUP(AL$15,'Расчёт (кг)'!$A:$D,3,0),Тарифы!$2:$2,0))*AL24</f>
        <v>#N/A</v>
      </c>
    </row>
    <row r="26" spans="1:38" s="177" customFormat="1">
      <c r="A26" s="83" t="s">
        <v>116</v>
      </c>
      <c r="B26" s="83" t="s">
        <v>114</v>
      </c>
      <c r="C26" s="84">
        <f>SUMIF('Расчёт (ТН)'!$A:$A,C$15,'Расчёт (ТН)'!$AP:$AP)</f>
        <v>0</v>
      </c>
      <c r="D26" s="84">
        <f>SUMIF('Расчёт (ТН)'!$A:$A,D$15,'Расчёт (ТН)'!$AP:$AP)</f>
        <v>0</v>
      </c>
      <c r="E26" s="84">
        <f>SUMIF('Расчёт (ТН)'!$A:$A,E$15,'Расчёт (ТН)'!$AP:$AP)</f>
        <v>0</v>
      </c>
      <c r="F26" s="84">
        <f>SUMIF('Расчёт (ТН)'!$A:$A,F$15,'Расчёт (ТН)'!$AP:$AP)</f>
        <v>0</v>
      </c>
      <c r="G26" s="84">
        <f>SUMIF('Расчёт (ТН)'!$A:$A,G$15,'Расчёт (ТН)'!$AP:$AP)</f>
        <v>0</v>
      </c>
      <c r="H26" s="84">
        <f>SUMIF('Расчёт (ТН)'!$A:$A,H$15,'Расчёт (ТН)'!$AP:$AP)</f>
        <v>0</v>
      </c>
      <c r="I26" s="84">
        <f>SUMIF('Расчёт (ТН)'!$A:$A,I$15,'Расчёт (ТН)'!$AP:$AP)</f>
        <v>0</v>
      </c>
      <c r="J26" s="84">
        <f>SUMIF('Расчёт (ТН)'!$A:$A,J$15,'Расчёт (ТН)'!$AP:$AP)</f>
        <v>0</v>
      </c>
      <c r="K26" s="84">
        <f>SUMIF('Расчёт (ТН)'!$A:$A,K$15,'Расчёт (ТН)'!$AP:$AP)</f>
        <v>0</v>
      </c>
      <c r="L26" s="84">
        <f>SUMIF('Расчёт (ТН)'!$A:$A,L$15,'Расчёт (ТН)'!$AP:$AP)</f>
        <v>0</v>
      </c>
      <c r="M26" s="84">
        <f>SUMIF('Расчёт (ТН)'!$A:$A,M$15,'Расчёт (ТН)'!$AP:$AP)</f>
        <v>0</v>
      </c>
      <c r="N26" s="84">
        <f>SUMIF('Расчёт (ТН)'!$A:$A,N$15,'Расчёт (ТН)'!$AP:$AP)</f>
        <v>0</v>
      </c>
      <c r="O26" s="84">
        <f>SUMIF('Расчёт (ТН)'!$A:$A,O$15,'Расчёт (ТН)'!$AP:$AP)</f>
        <v>0</v>
      </c>
      <c r="P26" s="84">
        <f>SUMIF('Расчёт (ТН)'!$A:$A,P$15,'Расчёт (ТН)'!$AP:$AP)</f>
        <v>0</v>
      </c>
      <c r="Q26" s="84">
        <f>SUMIF('Расчёт (ТН)'!$A:$A,Q$15,'Расчёт (ТН)'!$AP:$AP)</f>
        <v>0</v>
      </c>
      <c r="R26" s="84">
        <f>SUMIF('Расчёт (ТН)'!$A:$A,R$15,'Расчёт (ТН)'!$AP:$AP)</f>
        <v>0</v>
      </c>
      <c r="S26" s="84">
        <f>SUMIF('Расчёт (ТН)'!$A:$A,S$15,'Расчёт (ТН)'!$AP:$AP)</f>
        <v>0</v>
      </c>
      <c r="T26" s="84">
        <f>SUMIF('Расчёт (ТН)'!$A:$A,T$15,'Расчёт (ТН)'!$AP:$AP)</f>
        <v>0</v>
      </c>
      <c r="U26" s="84">
        <f>SUMIF('Расчёт (ТН)'!$A:$A,U$15,'Расчёт (ТН)'!$AP:$AP)</f>
        <v>0</v>
      </c>
      <c r="V26" s="84">
        <f>SUMIF('Расчёт (ТН)'!$A:$A,V$15,'Расчёт (ТН)'!$AP:$AP)</f>
        <v>0</v>
      </c>
      <c r="W26" s="84">
        <f>SUMIF('Расчёт (ТН)'!$A:$A,W$15,'Расчёт (ТН)'!$AP:$AP)</f>
        <v>0</v>
      </c>
      <c r="X26" s="84">
        <f>SUMIF('Расчёт (ТН)'!$A:$A,X$15,'Расчёт (ТН)'!$AP:$AP)</f>
        <v>0</v>
      </c>
      <c r="Y26" s="84">
        <f>SUMIF('Расчёт (ТН)'!$A:$A,Y$15,'Расчёт (ТН)'!$AP:$AP)</f>
        <v>0</v>
      </c>
      <c r="Z26" s="84">
        <f>SUMIF('Расчёт (ТН)'!$A:$A,Z$15,'Расчёт (ТН)'!$AP:$AP)</f>
        <v>0</v>
      </c>
      <c r="AA26" s="84">
        <f>SUMIF('Расчёт (ТН)'!$A:$A,AA$15,'Расчёт (ТН)'!$AP:$AP)</f>
        <v>0</v>
      </c>
      <c r="AB26" s="84">
        <f>SUMIF('Расчёт (ТН)'!$A:$A,AB$15,'Расчёт (ТН)'!$AP:$AP)</f>
        <v>0</v>
      </c>
      <c r="AC26" s="84">
        <f>SUMIF('Расчёт (ТН)'!$A:$A,AC$15,'Расчёт (ТН)'!$AP:$AP)</f>
        <v>0</v>
      </c>
      <c r="AD26" s="84">
        <f>SUMIF('Расчёт (ТН)'!$A:$A,AD$15,'Расчёт (ТН)'!$AP:$AP)</f>
        <v>0</v>
      </c>
      <c r="AE26" s="84">
        <f>SUMIF('Расчёт (ТН)'!$A:$A,AE$15,'Расчёт (ТН)'!$AP:$AP)</f>
        <v>0</v>
      </c>
      <c r="AF26" s="84">
        <f>SUMIF('Расчёт (ТН)'!$A:$A,AF$15,'Расчёт (ТН)'!$AP:$AP)</f>
        <v>0</v>
      </c>
      <c r="AG26" s="84">
        <f>SUMIF('Расчёт (ТН)'!$A:$A,AG$15,'Расчёт (ТН)'!$AP:$AP)</f>
        <v>0</v>
      </c>
      <c r="AH26" s="84">
        <f>SUMIF('Расчёт (ТН)'!$A:$A,AH$15,'Расчёт (ТН)'!$AP:$AP)</f>
        <v>0</v>
      </c>
      <c r="AI26" s="84">
        <f>SUMIF('Расчёт (ТН)'!$A:$A,AI$15,'Расчёт (ТН)'!$AP:$AP)</f>
        <v>0</v>
      </c>
      <c r="AJ26" s="84">
        <f>SUMIF('Расчёт (ТН)'!$A:$A,AJ$15,'Расчёт (ТН)'!$AP:$AP)</f>
        <v>0</v>
      </c>
      <c r="AK26" s="84">
        <f>SUMIF('Расчёт (ТН)'!$A:$A,AK$15,'Расчёт (ТН)'!$AP:$AP)</f>
        <v>0</v>
      </c>
      <c r="AL26" s="84">
        <f>SUMIF('Расчёт (ТН)'!$A:$A,AL$15,'Расчёт (ТН)'!$AP:$AP)</f>
        <v>0</v>
      </c>
    </row>
    <row r="27" spans="1:38" s="177" customFormat="1" outlineLevel="1">
      <c r="A27" s="85"/>
      <c r="B27" s="86"/>
      <c r="C27" s="88"/>
      <c r="D27" s="88"/>
      <c r="E27" s="88"/>
      <c r="F27" s="88"/>
      <c r="G27" s="88"/>
      <c r="H27" s="88"/>
      <c r="I27" s="88"/>
      <c r="J27" s="88"/>
      <c r="K27" s="88"/>
      <c r="L27" s="88"/>
      <c r="M27" s="88"/>
      <c r="N27" s="88"/>
      <c r="O27" s="88"/>
      <c r="P27" s="88"/>
      <c r="Q27" s="88"/>
      <c r="R27" s="88"/>
      <c r="S27" s="88"/>
      <c r="T27" s="88"/>
      <c r="U27" s="88"/>
      <c r="V27" s="88"/>
      <c r="W27" s="88"/>
      <c r="X27" s="88"/>
      <c r="Y27" s="88"/>
      <c r="Z27" s="88"/>
      <c r="AA27" s="88"/>
      <c r="AB27" s="88"/>
      <c r="AC27" s="88"/>
      <c r="AD27" s="88"/>
      <c r="AE27" s="88"/>
      <c r="AF27" s="88"/>
      <c r="AG27" s="88"/>
      <c r="AH27" s="88"/>
      <c r="AI27" s="88"/>
      <c r="AJ27" s="88"/>
      <c r="AK27" s="88"/>
      <c r="AL27" s="88"/>
    </row>
    <row r="28" spans="1:38" s="78" customFormat="1" outlineLevel="1">
      <c r="A28" s="7" t="s">
        <v>117</v>
      </c>
      <c r="B28" s="7" t="s">
        <v>112</v>
      </c>
      <c r="C28" s="89">
        <f>C31+C34</f>
        <v>0</v>
      </c>
      <c r="D28" s="89">
        <f t="shared" ref="D28:AL30" si="5">D31+D34</f>
        <v>0</v>
      </c>
      <c r="E28" s="89">
        <f t="shared" si="5"/>
        <v>0</v>
      </c>
      <c r="F28" s="89">
        <f t="shared" si="5"/>
        <v>0</v>
      </c>
      <c r="G28" s="89">
        <f t="shared" si="5"/>
        <v>0</v>
      </c>
      <c r="H28" s="89">
        <f t="shared" si="5"/>
        <v>0</v>
      </c>
      <c r="I28" s="89">
        <f t="shared" si="5"/>
        <v>0</v>
      </c>
      <c r="J28" s="89">
        <f t="shared" si="5"/>
        <v>0</v>
      </c>
      <c r="K28" s="89">
        <f t="shared" si="5"/>
        <v>0</v>
      </c>
      <c r="L28" s="89">
        <f t="shared" si="5"/>
        <v>0</v>
      </c>
      <c r="M28" s="89">
        <f t="shared" si="5"/>
        <v>0</v>
      </c>
      <c r="N28" s="89">
        <f t="shared" si="5"/>
        <v>0</v>
      </c>
      <c r="O28" s="89">
        <f t="shared" si="5"/>
        <v>0</v>
      </c>
      <c r="P28" s="89">
        <f t="shared" si="5"/>
        <v>0</v>
      </c>
      <c r="Q28" s="89">
        <f t="shared" si="5"/>
        <v>0</v>
      </c>
      <c r="R28" s="89">
        <f t="shared" si="5"/>
        <v>0</v>
      </c>
      <c r="S28" s="89">
        <f t="shared" si="5"/>
        <v>0</v>
      </c>
      <c r="T28" s="89">
        <f t="shared" si="5"/>
        <v>0</v>
      </c>
      <c r="U28" s="89">
        <f t="shared" si="5"/>
        <v>0</v>
      </c>
      <c r="V28" s="89">
        <f t="shared" si="5"/>
        <v>0</v>
      </c>
      <c r="W28" s="89">
        <f t="shared" si="5"/>
        <v>0</v>
      </c>
      <c r="X28" s="89">
        <f t="shared" si="5"/>
        <v>0</v>
      </c>
      <c r="Y28" s="89">
        <f t="shared" si="5"/>
        <v>0</v>
      </c>
      <c r="Z28" s="89">
        <f t="shared" si="5"/>
        <v>0</v>
      </c>
      <c r="AA28" s="89">
        <f t="shared" si="5"/>
        <v>0</v>
      </c>
      <c r="AB28" s="89">
        <f t="shared" si="5"/>
        <v>0</v>
      </c>
      <c r="AC28" s="89">
        <f t="shared" si="5"/>
        <v>0</v>
      </c>
      <c r="AD28" s="89">
        <f t="shared" si="5"/>
        <v>0</v>
      </c>
      <c r="AE28" s="89">
        <f t="shared" si="5"/>
        <v>0</v>
      </c>
      <c r="AF28" s="89">
        <f t="shared" si="5"/>
        <v>0</v>
      </c>
      <c r="AG28" s="89">
        <f t="shared" si="5"/>
        <v>0</v>
      </c>
      <c r="AH28" s="89">
        <f t="shared" si="5"/>
        <v>0</v>
      </c>
      <c r="AI28" s="89">
        <f t="shared" si="5"/>
        <v>0</v>
      </c>
      <c r="AJ28" s="89">
        <f t="shared" si="5"/>
        <v>0</v>
      </c>
      <c r="AK28" s="89">
        <f t="shared" si="5"/>
        <v>0</v>
      </c>
      <c r="AL28" s="89">
        <f t="shared" si="5"/>
        <v>0</v>
      </c>
    </row>
    <row r="29" spans="1:38" s="78" customFormat="1" outlineLevel="1">
      <c r="A29" s="7" t="s">
        <v>117</v>
      </c>
      <c r="B29" s="7" t="s">
        <v>113</v>
      </c>
      <c r="C29" s="89" t="e">
        <f>C32+C35</f>
        <v>#N/A</v>
      </c>
      <c r="D29" s="89" t="e">
        <f t="shared" si="5"/>
        <v>#N/A</v>
      </c>
      <c r="E29" s="89" t="e">
        <f t="shared" si="5"/>
        <v>#N/A</v>
      </c>
      <c r="F29" s="89" t="e">
        <f t="shared" si="5"/>
        <v>#N/A</v>
      </c>
      <c r="G29" s="89" t="e">
        <f t="shared" si="5"/>
        <v>#N/A</v>
      </c>
      <c r="H29" s="89" t="e">
        <f t="shared" si="5"/>
        <v>#N/A</v>
      </c>
      <c r="I29" s="89" t="e">
        <f t="shared" si="5"/>
        <v>#N/A</v>
      </c>
      <c r="J29" s="89" t="e">
        <f t="shared" si="5"/>
        <v>#N/A</v>
      </c>
      <c r="K29" s="89" t="e">
        <f t="shared" si="5"/>
        <v>#N/A</v>
      </c>
      <c r="L29" s="89" t="e">
        <f t="shared" si="5"/>
        <v>#N/A</v>
      </c>
      <c r="M29" s="89" t="e">
        <f t="shared" si="5"/>
        <v>#N/A</v>
      </c>
      <c r="N29" s="89" t="e">
        <f t="shared" si="5"/>
        <v>#N/A</v>
      </c>
      <c r="O29" s="89" t="e">
        <f t="shared" si="5"/>
        <v>#N/A</v>
      </c>
      <c r="P29" s="89" t="e">
        <f t="shared" si="5"/>
        <v>#N/A</v>
      </c>
      <c r="Q29" s="89" t="e">
        <f t="shared" si="5"/>
        <v>#N/A</v>
      </c>
      <c r="R29" s="89" t="e">
        <f t="shared" si="5"/>
        <v>#N/A</v>
      </c>
      <c r="S29" s="89" t="e">
        <f t="shared" si="5"/>
        <v>#N/A</v>
      </c>
      <c r="T29" s="89" t="e">
        <f t="shared" si="5"/>
        <v>#N/A</v>
      </c>
      <c r="U29" s="89" t="e">
        <f t="shared" si="5"/>
        <v>#N/A</v>
      </c>
      <c r="V29" s="89" t="e">
        <f t="shared" si="5"/>
        <v>#N/A</v>
      </c>
      <c r="W29" s="89" t="e">
        <f t="shared" si="5"/>
        <v>#N/A</v>
      </c>
      <c r="X29" s="89" t="e">
        <f t="shared" si="5"/>
        <v>#N/A</v>
      </c>
      <c r="Y29" s="89" t="e">
        <f t="shared" si="5"/>
        <v>#N/A</v>
      </c>
      <c r="Z29" s="89" t="e">
        <f t="shared" si="5"/>
        <v>#N/A</v>
      </c>
      <c r="AA29" s="89" t="e">
        <f t="shared" si="5"/>
        <v>#N/A</v>
      </c>
      <c r="AB29" s="89" t="e">
        <f t="shared" si="5"/>
        <v>#N/A</v>
      </c>
      <c r="AC29" s="89" t="e">
        <f t="shared" si="5"/>
        <v>#N/A</v>
      </c>
      <c r="AD29" s="89" t="e">
        <f t="shared" si="5"/>
        <v>#N/A</v>
      </c>
      <c r="AE29" s="89" t="e">
        <f t="shared" si="5"/>
        <v>#N/A</v>
      </c>
      <c r="AF29" s="89" t="e">
        <f t="shared" si="5"/>
        <v>#N/A</v>
      </c>
      <c r="AG29" s="89" t="e">
        <f t="shared" si="5"/>
        <v>#N/A</v>
      </c>
      <c r="AH29" s="89" t="e">
        <f t="shared" si="5"/>
        <v>#N/A</v>
      </c>
      <c r="AI29" s="89" t="e">
        <f t="shared" si="5"/>
        <v>#N/A</v>
      </c>
      <c r="AJ29" s="89" t="e">
        <f t="shared" si="5"/>
        <v>#N/A</v>
      </c>
      <c r="AK29" s="89" t="e">
        <f t="shared" si="5"/>
        <v>#N/A</v>
      </c>
      <c r="AL29" s="89" t="e">
        <f t="shared" si="5"/>
        <v>#N/A</v>
      </c>
    </row>
    <row r="30" spans="1:38" s="78" customFormat="1" ht="13.8" outlineLevel="1" thickBot="1">
      <c r="A30" s="90" t="s">
        <v>117</v>
      </c>
      <c r="B30" s="90" t="s">
        <v>114</v>
      </c>
      <c r="C30" s="91">
        <f>C33+C36</f>
        <v>0</v>
      </c>
      <c r="D30" s="91">
        <f t="shared" si="5"/>
        <v>0</v>
      </c>
      <c r="E30" s="91">
        <f t="shared" si="5"/>
        <v>0</v>
      </c>
      <c r="F30" s="91">
        <f t="shared" si="5"/>
        <v>0</v>
      </c>
      <c r="G30" s="91">
        <f t="shared" si="5"/>
        <v>0</v>
      </c>
      <c r="H30" s="91">
        <f t="shared" si="5"/>
        <v>0</v>
      </c>
      <c r="I30" s="91">
        <f t="shared" si="5"/>
        <v>0</v>
      </c>
      <c r="J30" s="91">
        <f t="shared" si="5"/>
        <v>0</v>
      </c>
      <c r="K30" s="91">
        <f t="shared" si="5"/>
        <v>0</v>
      </c>
      <c r="L30" s="91">
        <f t="shared" si="5"/>
        <v>0</v>
      </c>
      <c r="M30" s="91">
        <f t="shared" si="5"/>
        <v>0</v>
      </c>
      <c r="N30" s="91">
        <f t="shared" si="5"/>
        <v>0</v>
      </c>
      <c r="O30" s="91">
        <f t="shared" si="5"/>
        <v>0</v>
      </c>
      <c r="P30" s="91">
        <f t="shared" si="5"/>
        <v>0</v>
      </c>
      <c r="Q30" s="91">
        <f t="shared" si="5"/>
        <v>0</v>
      </c>
      <c r="R30" s="91">
        <f t="shared" si="5"/>
        <v>0</v>
      </c>
      <c r="S30" s="91">
        <f t="shared" si="5"/>
        <v>0</v>
      </c>
      <c r="T30" s="91">
        <f t="shared" si="5"/>
        <v>0</v>
      </c>
      <c r="U30" s="91">
        <f t="shared" si="5"/>
        <v>0</v>
      </c>
      <c r="V30" s="91">
        <f t="shared" si="5"/>
        <v>0</v>
      </c>
      <c r="W30" s="91">
        <f t="shared" si="5"/>
        <v>0</v>
      </c>
      <c r="X30" s="91">
        <f t="shared" si="5"/>
        <v>0</v>
      </c>
      <c r="Y30" s="91">
        <f t="shared" si="5"/>
        <v>0</v>
      </c>
      <c r="Z30" s="91">
        <f t="shared" si="5"/>
        <v>0</v>
      </c>
      <c r="AA30" s="91">
        <f t="shared" si="5"/>
        <v>0</v>
      </c>
      <c r="AB30" s="91">
        <f t="shared" si="5"/>
        <v>0</v>
      </c>
      <c r="AC30" s="91">
        <f t="shared" si="5"/>
        <v>0</v>
      </c>
      <c r="AD30" s="91">
        <f t="shared" si="5"/>
        <v>0</v>
      </c>
      <c r="AE30" s="91">
        <f t="shared" si="5"/>
        <v>0</v>
      </c>
      <c r="AF30" s="91">
        <f t="shared" si="5"/>
        <v>0</v>
      </c>
      <c r="AG30" s="91">
        <f t="shared" si="5"/>
        <v>0</v>
      </c>
      <c r="AH30" s="91">
        <f t="shared" si="5"/>
        <v>0</v>
      </c>
      <c r="AI30" s="91">
        <f t="shared" si="5"/>
        <v>0</v>
      </c>
      <c r="AJ30" s="91">
        <f t="shared" si="5"/>
        <v>0</v>
      </c>
      <c r="AK30" s="91">
        <f t="shared" si="5"/>
        <v>0</v>
      </c>
      <c r="AL30" s="91">
        <f t="shared" si="5"/>
        <v>0</v>
      </c>
    </row>
    <row r="31" spans="1:38" s="177" customFormat="1" outlineLevel="1">
      <c r="A31" s="92" t="s">
        <v>118</v>
      </c>
      <c r="B31" s="92" t="s">
        <v>112</v>
      </c>
      <c r="C31" s="93">
        <f>SUMIF('Расчёт (кг)'!$A:$A,C$15,'Расчёт (кг)'!$AR:$AR)</f>
        <v>0</v>
      </c>
      <c r="D31" s="93">
        <f>SUMIF('Расчёт (кг)'!$A:$A,D$15,'Расчёт (кг)'!$AR:$AR)</f>
        <v>0</v>
      </c>
      <c r="E31" s="93">
        <f>SUMIF('Расчёт (кг)'!$A:$A,E$15,'Расчёт (кг)'!$AR:$AR)</f>
        <v>0</v>
      </c>
      <c r="F31" s="93">
        <f>SUMIF('Расчёт (кг)'!$A:$A,F$15,'Расчёт (кг)'!$AR:$AR)</f>
        <v>0</v>
      </c>
      <c r="G31" s="93">
        <f>SUMIF('Расчёт (кг)'!$A:$A,G$15,'Расчёт (кг)'!$AR:$AR)</f>
        <v>0</v>
      </c>
      <c r="H31" s="93">
        <f>SUMIF('Расчёт (кг)'!$A:$A,H$15,'Расчёт (кг)'!$AR:$AR)</f>
        <v>0</v>
      </c>
      <c r="I31" s="93">
        <f>SUMIF('Расчёт (кг)'!$A:$A,I$15,'Расчёт (кг)'!$AR:$AR)</f>
        <v>0</v>
      </c>
      <c r="J31" s="93">
        <f>SUMIF('Расчёт (кг)'!$A:$A,J$15,'Расчёт (кг)'!$AR:$AR)</f>
        <v>0</v>
      </c>
      <c r="K31" s="93">
        <f>SUMIF('Расчёт (кг)'!$A:$A,K$15,'Расчёт (кг)'!$AR:$AR)</f>
        <v>0</v>
      </c>
      <c r="L31" s="93">
        <f>SUMIF('Расчёт (кг)'!$A:$A,L$15,'Расчёт (кг)'!$AR:$AR)</f>
        <v>0</v>
      </c>
      <c r="M31" s="93">
        <f>SUMIF('Расчёт (кг)'!$A:$A,M$15,'Расчёт (кг)'!$AR:$AR)</f>
        <v>0</v>
      </c>
      <c r="N31" s="93">
        <f>SUMIF('Расчёт (кг)'!$A:$A,N$15,'Расчёт (кг)'!$AR:$AR)</f>
        <v>0</v>
      </c>
      <c r="O31" s="93">
        <f>SUMIF('Расчёт (кг)'!$A:$A,O$15,'Расчёт (кг)'!$AR:$AR)</f>
        <v>0</v>
      </c>
      <c r="P31" s="93">
        <f>SUMIF('Расчёт (кг)'!$A:$A,P$15,'Расчёт (кг)'!$AR:$AR)</f>
        <v>0</v>
      </c>
      <c r="Q31" s="93">
        <f>SUMIF('Расчёт (кг)'!$A:$A,Q$15,'Расчёт (кг)'!$AR:$AR)</f>
        <v>0</v>
      </c>
      <c r="R31" s="93">
        <f>SUMIF('Расчёт (кг)'!$A:$A,R$15,'Расчёт (кг)'!$AR:$AR)</f>
        <v>0</v>
      </c>
      <c r="S31" s="93">
        <f>SUMIF('Расчёт (кг)'!$A:$A,S$15,'Расчёт (кг)'!$AR:$AR)</f>
        <v>0</v>
      </c>
      <c r="T31" s="93">
        <f>SUMIF('Расчёт (кг)'!$A:$A,T$15,'Расчёт (кг)'!$AR:$AR)</f>
        <v>0</v>
      </c>
      <c r="U31" s="93">
        <f>SUMIF('Расчёт (кг)'!$A:$A,U$15,'Расчёт (кг)'!$AR:$AR)</f>
        <v>0</v>
      </c>
      <c r="V31" s="93">
        <f>SUMIF('Расчёт (кг)'!$A:$A,V$15,'Расчёт (кг)'!$AR:$AR)</f>
        <v>0</v>
      </c>
      <c r="W31" s="93">
        <f>SUMIF('Расчёт (кг)'!$A:$A,W$15,'Расчёт (кг)'!$AR:$AR)</f>
        <v>0</v>
      </c>
      <c r="X31" s="93">
        <f>SUMIF('Расчёт (кг)'!$A:$A,X$15,'Расчёт (кг)'!$AR:$AR)</f>
        <v>0</v>
      </c>
      <c r="Y31" s="93">
        <f>SUMIF('Расчёт (кг)'!$A:$A,Y$15,'Расчёт (кг)'!$AR:$AR)</f>
        <v>0</v>
      </c>
      <c r="Z31" s="93">
        <f>SUMIF('Расчёт (кг)'!$A:$A,Z$15,'Расчёт (кг)'!$AR:$AR)</f>
        <v>0</v>
      </c>
      <c r="AA31" s="93">
        <f>SUMIF('Расчёт (кг)'!$A:$A,AA$15,'Расчёт (кг)'!$AR:$AR)</f>
        <v>0</v>
      </c>
      <c r="AB31" s="93">
        <f>SUMIF('Расчёт (кг)'!$A:$A,AB$15,'Расчёт (кг)'!$AR:$AR)</f>
        <v>0</v>
      </c>
      <c r="AC31" s="93">
        <f>SUMIF('Расчёт (кг)'!$A:$A,AC$15,'Расчёт (кг)'!$AR:$AR)</f>
        <v>0</v>
      </c>
      <c r="AD31" s="93">
        <f>SUMIF('Расчёт (кг)'!$A:$A,AD$15,'Расчёт (кг)'!$AR:$AR)</f>
        <v>0</v>
      </c>
      <c r="AE31" s="93">
        <f>SUMIF('Расчёт (кг)'!$A:$A,AE$15,'Расчёт (кг)'!$AR:$AR)</f>
        <v>0</v>
      </c>
      <c r="AF31" s="93">
        <f>SUMIF('Расчёт (кг)'!$A:$A,AF$15,'Расчёт (кг)'!$AR:$AR)</f>
        <v>0</v>
      </c>
      <c r="AG31" s="93">
        <f>SUMIF('Расчёт (кг)'!$A:$A,AG$15,'Расчёт (кг)'!$AR:$AR)</f>
        <v>0</v>
      </c>
      <c r="AH31" s="93">
        <f>SUMIF('Расчёт (кг)'!$A:$A,AH$15,'Расчёт (кг)'!$AR:$AR)</f>
        <v>0</v>
      </c>
      <c r="AI31" s="93">
        <f>SUMIF('Расчёт (кг)'!$A:$A,AI$15,'Расчёт (кг)'!$AR:$AR)</f>
        <v>0</v>
      </c>
      <c r="AJ31" s="93">
        <f>SUMIF('Расчёт (кг)'!$A:$A,AJ$15,'Расчёт (кг)'!$AR:$AR)</f>
        <v>0</v>
      </c>
      <c r="AK31" s="93">
        <f>SUMIF('Расчёт (кг)'!$A:$A,AK$15,'Расчёт (кг)'!$AR:$AR)</f>
        <v>0</v>
      </c>
      <c r="AL31" s="93">
        <f>SUMIF('Расчёт (кг)'!$A:$A,AL$15,'Расчёт (кг)'!$AR:$AR)</f>
        <v>0</v>
      </c>
    </row>
    <row r="32" spans="1:38" s="177" customFormat="1" outlineLevel="1">
      <c r="A32" s="94" t="s">
        <v>118</v>
      </c>
      <c r="B32" s="94" t="s">
        <v>113</v>
      </c>
      <c r="C32" s="95" t="e">
        <f>INDEX(Тарифы!$1:$1048576,MATCH($A32,Тарифы!$A:$A,0),MATCH(VLOOKUP(C$15,'Расчёт (кг)'!$A:$C,3,0),Тарифы!$2:$2,0))*C31</f>
        <v>#N/A</v>
      </c>
      <c r="D32" s="95" t="e">
        <f>INDEX(Тарифы!$1:$1048576,MATCH($A32,Тарифы!$A:$A,0),MATCH(VLOOKUP(D$15,'Расчёт (кг)'!$A:$C,3,0),Тарифы!$2:$2,0))*D31</f>
        <v>#N/A</v>
      </c>
      <c r="E32" s="95" t="e">
        <f>INDEX(Тарифы!$1:$1048576,MATCH($A32,Тарифы!$A:$A,0),MATCH(VLOOKUP(E$15,'Расчёт (кг)'!$A:$C,3,0),Тарифы!$2:$2,0))*E31</f>
        <v>#N/A</v>
      </c>
      <c r="F32" s="95" t="e">
        <f>INDEX(Тарифы!$1:$1048576,MATCH($A32,Тарифы!$A:$A,0),MATCH(VLOOKUP(F$15,'Расчёт (кг)'!$A:$C,3,0),Тарифы!$2:$2,0))*F31</f>
        <v>#N/A</v>
      </c>
      <c r="G32" s="95" t="e">
        <f>INDEX(Тарифы!$1:$1048576,MATCH($A32,Тарифы!$A:$A,0),MATCH(VLOOKUP(G$15,'Расчёт (кг)'!$A:$C,3,0),Тарифы!$2:$2,0))*G31</f>
        <v>#N/A</v>
      </c>
      <c r="H32" s="95" t="e">
        <f>INDEX(Тарифы!$1:$1048576,MATCH($A32,Тарифы!$A:$A,0),MATCH(VLOOKUP(H$15,'Расчёт (кг)'!$A:$C,3,0),Тарифы!$2:$2,0))*H31</f>
        <v>#N/A</v>
      </c>
      <c r="I32" s="95" t="e">
        <f>INDEX(Тарифы!$1:$1048576,MATCH($A32,Тарифы!$A:$A,0),MATCH(VLOOKUP(I$15,'Расчёт (кг)'!$A:$C,3,0),Тарифы!$2:$2,0))*I31</f>
        <v>#N/A</v>
      </c>
      <c r="J32" s="95" t="e">
        <f>INDEX(Тарифы!$1:$1048576,MATCH($A32,Тарифы!$A:$A,0),MATCH(VLOOKUP(J$15,'Расчёт (кг)'!$A:$C,3,0),Тарифы!$2:$2,0))*J31</f>
        <v>#N/A</v>
      </c>
      <c r="K32" s="95" t="e">
        <f>INDEX(Тарифы!$1:$1048576,MATCH($A32,Тарифы!$A:$A,0),MATCH(VLOOKUP(K$15,'Расчёт (кг)'!$A:$C,3,0),Тарифы!$2:$2,0))*K31</f>
        <v>#N/A</v>
      </c>
      <c r="L32" s="95" t="e">
        <f>INDEX(Тарифы!$1:$1048576,MATCH($A32,Тарифы!$A:$A,0),MATCH(VLOOKUP(L$15,'Расчёт (кг)'!$A:$C,3,0),Тарифы!$2:$2,0))*L31</f>
        <v>#N/A</v>
      </c>
      <c r="M32" s="95" t="e">
        <f>INDEX(Тарифы!$1:$1048576,MATCH($A32,Тарифы!$A:$A,0),MATCH(VLOOKUP(M$15,'Расчёт (кг)'!$A:$C,3,0),Тарифы!$2:$2,0))*M31</f>
        <v>#N/A</v>
      </c>
      <c r="N32" s="95" t="e">
        <f>INDEX(Тарифы!$1:$1048576,MATCH($A32,Тарифы!$A:$A,0),MATCH(VLOOKUP(N$15,'Расчёт (кг)'!$A:$C,3,0),Тарифы!$2:$2,0))*N31</f>
        <v>#N/A</v>
      </c>
      <c r="O32" s="95" t="e">
        <f>INDEX(Тарифы!$1:$1048576,MATCH($A32,Тарифы!$A:$A,0),MATCH(VLOOKUP(O$15,'Расчёт (кг)'!$A:$C,3,0),Тарифы!$2:$2,0))*O31</f>
        <v>#N/A</v>
      </c>
      <c r="P32" s="95" t="e">
        <f>INDEX(Тарифы!$1:$1048576,MATCH($A32,Тарифы!$A:$A,0),MATCH(VLOOKUP(P$15,'Расчёт (кг)'!$A:$C,3,0),Тарифы!$2:$2,0))*P31</f>
        <v>#N/A</v>
      </c>
      <c r="Q32" s="95" t="e">
        <f>INDEX(Тарифы!$1:$1048576,MATCH($A32,Тарифы!$A:$A,0),MATCH(VLOOKUP(Q$15,'Расчёт (кг)'!$A:$C,3,0),Тарифы!$2:$2,0))*Q31</f>
        <v>#N/A</v>
      </c>
      <c r="R32" s="95" t="e">
        <f>INDEX(Тарифы!$1:$1048576,MATCH($A32,Тарифы!$A:$A,0),MATCH(VLOOKUP(R$15,'Расчёт (кг)'!$A:$C,3,0),Тарифы!$2:$2,0))*R31</f>
        <v>#N/A</v>
      </c>
      <c r="S32" s="95" t="e">
        <f>INDEX(Тарифы!$1:$1048576,MATCH($A32,Тарифы!$A:$A,0),MATCH(VLOOKUP(S$15,'Расчёт (кг)'!$A:$C,3,0),Тарифы!$2:$2,0))*S31</f>
        <v>#N/A</v>
      </c>
      <c r="T32" s="95" t="e">
        <f>INDEX(Тарифы!$1:$1048576,MATCH($A32,Тарифы!$A:$A,0),MATCH(VLOOKUP(T$15,'Расчёт (кг)'!$A:$C,3,0),Тарифы!$2:$2,0))*T31</f>
        <v>#N/A</v>
      </c>
      <c r="U32" s="95" t="e">
        <f>INDEX(Тарифы!$1:$1048576,MATCH($A32,Тарифы!$A:$A,0),MATCH(VLOOKUP(U$15,'Расчёт (кг)'!$A:$C,3,0),Тарифы!$2:$2,0))*U31</f>
        <v>#N/A</v>
      </c>
      <c r="V32" s="95" t="e">
        <f>INDEX(Тарифы!$1:$1048576,MATCH($A32,Тарифы!$A:$A,0),MATCH(VLOOKUP(V$15,'Расчёт (кг)'!$A:$C,3,0),Тарифы!$2:$2,0))*V31</f>
        <v>#N/A</v>
      </c>
      <c r="W32" s="95" t="e">
        <f>INDEX(Тарифы!$1:$1048576,MATCH($A32,Тарифы!$A:$A,0),MATCH(VLOOKUP(W$15,'Расчёт (кг)'!$A:$C,3,0),Тарифы!$2:$2,0))*W31</f>
        <v>#N/A</v>
      </c>
      <c r="X32" s="95" t="e">
        <f>INDEX(Тарифы!$1:$1048576,MATCH($A32,Тарифы!$A:$A,0),MATCH(VLOOKUP(X$15,'Расчёт (кг)'!$A:$C,3,0),Тарифы!$2:$2,0))*X31</f>
        <v>#N/A</v>
      </c>
      <c r="Y32" s="95" t="e">
        <f>INDEX(Тарифы!$1:$1048576,MATCH($A32,Тарифы!$A:$A,0),MATCH(VLOOKUP(Y$15,'Расчёт (кг)'!$A:$C,3,0),Тарифы!$2:$2,0))*Y31</f>
        <v>#N/A</v>
      </c>
      <c r="Z32" s="95" t="e">
        <f>INDEX(Тарифы!$1:$1048576,MATCH($A32,Тарифы!$A:$A,0),MATCH(VLOOKUP(Z$15,'Расчёт (кг)'!$A:$C,3,0),Тарифы!$2:$2,0))*Z31</f>
        <v>#N/A</v>
      </c>
      <c r="AA32" s="95" t="e">
        <f>INDEX(Тарифы!$1:$1048576,MATCH($A32,Тарифы!$A:$A,0),MATCH(VLOOKUP(AA$15,'Расчёт (кг)'!$A:$C,3,0),Тарифы!$2:$2,0))*AA31</f>
        <v>#N/A</v>
      </c>
      <c r="AB32" s="95" t="e">
        <f>INDEX(Тарифы!$1:$1048576,MATCH($A32,Тарифы!$A:$A,0),MATCH(VLOOKUP(AB$15,'Расчёт (кг)'!$A:$C,3,0),Тарифы!$2:$2,0))*AB31</f>
        <v>#N/A</v>
      </c>
      <c r="AC32" s="95" t="e">
        <f>INDEX(Тарифы!$1:$1048576,MATCH($A32,Тарифы!$A:$A,0),MATCH(VLOOKUP(AC$15,'Расчёт (кг)'!$A:$C,3,0),Тарифы!$2:$2,0))*AC31</f>
        <v>#N/A</v>
      </c>
      <c r="AD32" s="95" t="e">
        <f>INDEX(Тарифы!$1:$1048576,MATCH($A32,Тарифы!$A:$A,0),MATCH(VLOOKUP(AD$15,'Расчёт (кг)'!$A:$C,3,0),Тарифы!$2:$2,0))*AD31</f>
        <v>#N/A</v>
      </c>
      <c r="AE32" s="95" t="e">
        <f>INDEX(Тарифы!$1:$1048576,MATCH($A32,Тарифы!$A:$A,0),MATCH(VLOOKUP(AE$15,'Расчёт (кг)'!$A:$C,3,0),Тарифы!$2:$2,0))*AE31</f>
        <v>#N/A</v>
      </c>
      <c r="AF32" s="95" t="e">
        <f>INDEX(Тарифы!$1:$1048576,MATCH($A32,Тарифы!$A:$A,0),MATCH(VLOOKUP(AF$15,'Расчёт (кг)'!$A:$C,3,0),Тарифы!$2:$2,0))*AF31</f>
        <v>#N/A</v>
      </c>
      <c r="AG32" s="95" t="e">
        <f>INDEX(Тарифы!$1:$1048576,MATCH($A32,Тарифы!$A:$A,0),MATCH(VLOOKUP(AG$15,'Расчёт (кг)'!$A:$C,3,0),Тарифы!$2:$2,0))*AG31</f>
        <v>#N/A</v>
      </c>
      <c r="AH32" s="95" t="e">
        <f>INDEX(Тарифы!$1:$1048576,MATCH($A32,Тарифы!$A:$A,0),MATCH(VLOOKUP(AH$15,'Расчёт (кг)'!$A:$C,3,0),Тарифы!$2:$2,0))*AH31</f>
        <v>#N/A</v>
      </c>
      <c r="AI32" s="95" t="e">
        <f>INDEX(Тарифы!$1:$1048576,MATCH($A32,Тарифы!$A:$A,0),MATCH(VLOOKUP(AI$15,'Расчёт (кг)'!$A:$C,3,0),Тарифы!$2:$2,0))*AI31</f>
        <v>#N/A</v>
      </c>
      <c r="AJ32" s="95" t="e">
        <f>INDEX(Тарифы!$1:$1048576,MATCH($A32,Тарифы!$A:$A,0),MATCH(VLOOKUP(AJ$15,'Расчёт (кг)'!$A:$C,3,0),Тарифы!$2:$2,0))*AJ31</f>
        <v>#N/A</v>
      </c>
      <c r="AK32" s="95" t="e">
        <f>INDEX(Тарифы!$1:$1048576,MATCH($A32,Тарифы!$A:$A,0),MATCH(VLOOKUP(AK$15,'Расчёт (кг)'!$A:$C,3,0),Тарифы!$2:$2,0))*AK31</f>
        <v>#N/A</v>
      </c>
      <c r="AL32" s="95" t="e">
        <f>INDEX(Тарифы!$1:$1048576,MATCH($A32,Тарифы!$A:$A,0),MATCH(VLOOKUP(AL$15,'Расчёт (кг)'!$A:$C,3,0),Тарифы!$2:$2,0))*AL31</f>
        <v>#N/A</v>
      </c>
    </row>
    <row r="33" spans="1:38" s="177" customFormat="1" outlineLevel="1">
      <c r="A33" s="94" t="s">
        <v>118</v>
      </c>
      <c r="B33" s="94" t="s">
        <v>114</v>
      </c>
      <c r="C33" s="95">
        <f>SUMIF('Расчёт (ТН)'!$A:$A,C$15,'Расчёт (ТН)'!$AR:$AR)</f>
        <v>0</v>
      </c>
      <c r="D33" s="95">
        <f>SUMIF('Расчёт (ТН)'!$A:$A,D$15,'Расчёт (ТН)'!$AR:$AR)</f>
        <v>0</v>
      </c>
      <c r="E33" s="95">
        <f>SUMIF('Расчёт (ТН)'!$A:$A,E$15,'Расчёт (ТН)'!$AR:$AR)</f>
        <v>0</v>
      </c>
      <c r="F33" s="95">
        <f>SUMIF('Расчёт (ТН)'!$A:$A,F$15,'Расчёт (ТН)'!$AR:$AR)</f>
        <v>0</v>
      </c>
      <c r="G33" s="95">
        <f>SUMIF('Расчёт (ТН)'!$A:$A,G$15,'Расчёт (ТН)'!$AR:$AR)</f>
        <v>0</v>
      </c>
      <c r="H33" s="95">
        <f>SUMIF('Расчёт (ТН)'!$A:$A,H$15,'Расчёт (ТН)'!$AR:$AR)</f>
        <v>0</v>
      </c>
      <c r="I33" s="95">
        <f>SUMIF('Расчёт (ТН)'!$A:$A,I$15,'Расчёт (ТН)'!$AR:$AR)</f>
        <v>0</v>
      </c>
      <c r="J33" s="95">
        <f>SUMIF('Расчёт (ТН)'!$A:$A,J$15,'Расчёт (ТН)'!$AR:$AR)</f>
        <v>0</v>
      </c>
      <c r="K33" s="95">
        <f>SUMIF('Расчёт (ТН)'!$A:$A,K$15,'Расчёт (ТН)'!$AR:$AR)</f>
        <v>0</v>
      </c>
      <c r="L33" s="95">
        <f>SUMIF('Расчёт (ТН)'!$A:$A,L$15,'Расчёт (ТН)'!$AR:$AR)</f>
        <v>0</v>
      </c>
      <c r="M33" s="95">
        <f>SUMIF('Расчёт (ТН)'!$A:$A,M$15,'Расчёт (ТН)'!$AR:$AR)</f>
        <v>0</v>
      </c>
      <c r="N33" s="95">
        <f>SUMIF('Расчёт (ТН)'!$A:$A,N$15,'Расчёт (ТН)'!$AR:$AR)</f>
        <v>0</v>
      </c>
      <c r="O33" s="95">
        <f>SUMIF('Расчёт (ТН)'!$A:$A,O$15,'Расчёт (ТН)'!$AR:$AR)</f>
        <v>0</v>
      </c>
      <c r="P33" s="95">
        <f>SUMIF('Расчёт (ТН)'!$A:$A,P$15,'Расчёт (ТН)'!$AR:$AR)</f>
        <v>0</v>
      </c>
      <c r="Q33" s="95">
        <f>SUMIF('Расчёт (ТН)'!$A:$A,Q$15,'Расчёт (ТН)'!$AR:$AR)</f>
        <v>0</v>
      </c>
      <c r="R33" s="95">
        <f>SUMIF('Расчёт (ТН)'!$A:$A,R$15,'Расчёт (ТН)'!$AR:$AR)</f>
        <v>0</v>
      </c>
      <c r="S33" s="95">
        <f>SUMIF('Расчёт (ТН)'!$A:$A,S$15,'Расчёт (ТН)'!$AR:$AR)</f>
        <v>0</v>
      </c>
      <c r="T33" s="95">
        <f>SUMIF('Расчёт (ТН)'!$A:$A,T$15,'Расчёт (ТН)'!$AR:$AR)</f>
        <v>0</v>
      </c>
      <c r="U33" s="95">
        <f>SUMIF('Расчёт (ТН)'!$A:$A,U$15,'Расчёт (ТН)'!$AR:$AR)</f>
        <v>0</v>
      </c>
      <c r="V33" s="95">
        <f>SUMIF('Расчёт (ТН)'!$A:$A,V$15,'Расчёт (ТН)'!$AR:$AR)</f>
        <v>0</v>
      </c>
      <c r="W33" s="95">
        <f>SUMIF('Расчёт (ТН)'!$A:$A,W$15,'Расчёт (ТН)'!$AR:$AR)</f>
        <v>0</v>
      </c>
      <c r="X33" s="95">
        <f>SUMIF('Расчёт (ТН)'!$A:$A,X$15,'Расчёт (ТН)'!$AR:$AR)</f>
        <v>0</v>
      </c>
      <c r="Y33" s="95">
        <f>SUMIF('Расчёт (ТН)'!$A:$A,Y$15,'Расчёт (ТН)'!$AR:$AR)</f>
        <v>0</v>
      </c>
      <c r="Z33" s="95">
        <f>SUMIF('Расчёт (ТН)'!$A:$A,Z$15,'Расчёт (ТН)'!$AR:$AR)</f>
        <v>0</v>
      </c>
      <c r="AA33" s="95">
        <f>SUMIF('Расчёт (ТН)'!$A:$A,AA$15,'Расчёт (ТН)'!$AR:$AR)</f>
        <v>0</v>
      </c>
      <c r="AB33" s="95">
        <f>SUMIF('Расчёт (ТН)'!$A:$A,AB$15,'Расчёт (ТН)'!$AR:$AR)</f>
        <v>0</v>
      </c>
      <c r="AC33" s="95">
        <f>SUMIF('Расчёт (ТН)'!$A:$A,AC$15,'Расчёт (ТН)'!$AR:$AR)</f>
        <v>0</v>
      </c>
      <c r="AD33" s="95">
        <f>SUMIF('Расчёт (ТН)'!$A:$A,AD$15,'Расчёт (ТН)'!$AR:$AR)</f>
        <v>0</v>
      </c>
      <c r="AE33" s="95">
        <f>SUMIF('Расчёт (ТН)'!$A:$A,AE$15,'Расчёт (ТН)'!$AR:$AR)</f>
        <v>0</v>
      </c>
      <c r="AF33" s="95">
        <f>SUMIF('Расчёт (ТН)'!$A:$A,AF$15,'Расчёт (ТН)'!$AR:$AR)</f>
        <v>0</v>
      </c>
      <c r="AG33" s="95">
        <f>SUMIF('Расчёт (ТН)'!$A:$A,AG$15,'Расчёт (ТН)'!$AR:$AR)</f>
        <v>0</v>
      </c>
      <c r="AH33" s="95">
        <f>SUMIF('Расчёт (ТН)'!$A:$A,AH$15,'Расчёт (ТН)'!$AR:$AR)</f>
        <v>0</v>
      </c>
      <c r="AI33" s="95">
        <f>SUMIF('Расчёт (ТН)'!$A:$A,AI$15,'Расчёт (ТН)'!$AR:$AR)</f>
        <v>0</v>
      </c>
      <c r="AJ33" s="95">
        <f>SUMIF('Расчёт (ТН)'!$A:$A,AJ$15,'Расчёт (ТН)'!$AR:$AR)</f>
        <v>0</v>
      </c>
      <c r="AK33" s="95">
        <f>SUMIF('Расчёт (ТН)'!$A:$A,AK$15,'Расчёт (ТН)'!$AR:$AR)</f>
        <v>0</v>
      </c>
      <c r="AL33" s="95">
        <f>SUMIF('Расчёт (ТН)'!$A:$A,AL$15,'Расчёт (ТН)'!$AR:$AR)</f>
        <v>0</v>
      </c>
    </row>
    <row r="34" spans="1:38" s="177" customFormat="1" outlineLevel="1">
      <c r="A34" s="94" t="s">
        <v>119</v>
      </c>
      <c r="B34" s="94" t="s">
        <v>112</v>
      </c>
      <c r="C34" s="95">
        <f>SUMIF('Расчёт (кг)'!$A:$A,C$15,'Расчёт (кг)'!$AV:$AV)</f>
        <v>0</v>
      </c>
      <c r="D34" s="95">
        <f>SUMIF('Расчёт (кг)'!$A:$A,D$15,'Расчёт (кг)'!$AV:$AV)</f>
        <v>0</v>
      </c>
      <c r="E34" s="95">
        <f>SUMIF('Расчёт (кг)'!$A:$A,E$15,'Расчёт (кг)'!$AV:$AV)</f>
        <v>0</v>
      </c>
      <c r="F34" s="95">
        <f>SUMIF('Расчёт (кг)'!$A:$A,F$15,'Расчёт (кг)'!$AV:$AV)</f>
        <v>0</v>
      </c>
      <c r="G34" s="95">
        <f>SUMIF('Расчёт (кг)'!$A:$A,G$15,'Расчёт (кг)'!$AV:$AV)</f>
        <v>0</v>
      </c>
      <c r="H34" s="95">
        <f>SUMIF('Расчёт (кг)'!$A:$A,H$15,'Расчёт (кг)'!$AV:$AV)</f>
        <v>0</v>
      </c>
      <c r="I34" s="95">
        <f>SUMIF('Расчёт (кг)'!$A:$A,I$15,'Расчёт (кг)'!$AV:$AV)</f>
        <v>0</v>
      </c>
      <c r="J34" s="95">
        <f>SUMIF('Расчёт (кг)'!$A:$A,J$15,'Расчёт (кг)'!$AV:$AV)</f>
        <v>0</v>
      </c>
      <c r="K34" s="95">
        <f>SUMIF('Расчёт (кг)'!$A:$A,K$15,'Расчёт (кг)'!$AV:$AV)</f>
        <v>0</v>
      </c>
      <c r="L34" s="95">
        <f>SUMIF('Расчёт (кг)'!$A:$A,L$15,'Расчёт (кг)'!$AV:$AV)</f>
        <v>0</v>
      </c>
      <c r="M34" s="95">
        <f>SUMIF('Расчёт (кг)'!$A:$A,M$15,'Расчёт (кг)'!$AV:$AV)</f>
        <v>0</v>
      </c>
      <c r="N34" s="95">
        <f>SUMIF('Расчёт (кг)'!$A:$A,N$15,'Расчёт (кг)'!$AV:$AV)</f>
        <v>0</v>
      </c>
      <c r="O34" s="95">
        <f>SUMIF('Расчёт (кг)'!$A:$A,O$15,'Расчёт (кг)'!$AV:$AV)</f>
        <v>0</v>
      </c>
      <c r="P34" s="95">
        <f>SUMIF('Расчёт (кг)'!$A:$A,P$15,'Расчёт (кг)'!$AV:$AV)</f>
        <v>0</v>
      </c>
      <c r="Q34" s="95">
        <f>SUMIF('Расчёт (кг)'!$A:$A,Q$15,'Расчёт (кг)'!$AV:$AV)</f>
        <v>0</v>
      </c>
      <c r="R34" s="95">
        <f>SUMIF('Расчёт (кг)'!$A:$A,R$15,'Расчёт (кг)'!$AV:$AV)</f>
        <v>0</v>
      </c>
      <c r="S34" s="95">
        <f>SUMIF('Расчёт (кг)'!$A:$A,S$15,'Расчёт (кг)'!$AV:$AV)</f>
        <v>0</v>
      </c>
      <c r="T34" s="95">
        <f>SUMIF('Расчёт (кг)'!$A:$A,T$15,'Расчёт (кг)'!$AV:$AV)</f>
        <v>0</v>
      </c>
      <c r="U34" s="95">
        <f>SUMIF('Расчёт (кг)'!$A:$A,U$15,'Расчёт (кг)'!$AV:$AV)</f>
        <v>0</v>
      </c>
      <c r="V34" s="95">
        <f>SUMIF('Расчёт (кг)'!$A:$A,V$15,'Расчёт (кг)'!$AV:$AV)</f>
        <v>0</v>
      </c>
      <c r="W34" s="95">
        <f>SUMIF('Расчёт (кг)'!$A:$A,W$15,'Расчёт (кг)'!$AV:$AV)</f>
        <v>0</v>
      </c>
      <c r="X34" s="95">
        <f>SUMIF('Расчёт (кг)'!$A:$A,X$15,'Расчёт (кг)'!$AV:$AV)</f>
        <v>0</v>
      </c>
      <c r="Y34" s="95">
        <f>SUMIF('Расчёт (кг)'!$A:$A,Y$15,'Расчёт (кг)'!$AV:$AV)</f>
        <v>0</v>
      </c>
      <c r="Z34" s="95">
        <f>SUMIF('Расчёт (кг)'!$A:$A,Z$15,'Расчёт (кг)'!$AV:$AV)</f>
        <v>0</v>
      </c>
      <c r="AA34" s="95">
        <f>SUMIF('Расчёт (кг)'!$A:$A,AA$15,'Расчёт (кг)'!$AV:$AV)</f>
        <v>0</v>
      </c>
      <c r="AB34" s="95">
        <f>SUMIF('Расчёт (кг)'!$A:$A,AB$15,'Расчёт (кг)'!$AV:$AV)</f>
        <v>0</v>
      </c>
      <c r="AC34" s="95">
        <f>SUMIF('Расчёт (кг)'!$A:$A,AC$15,'Расчёт (кг)'!$AV:$AV)</f>
        <v>0</v>
      </c>
      <c r="AD34" s="95">
        <f>SUMIF('Расчёт (кг)'!$A:$A,AD$15,'Расчёт (кг)'!$AV:$AV)</f>
        <v>0</v>
      </c>
      <c r="AE34" s="95">
        <f>SUMIF('Расчёт (кг)'!$A:$A,AE$15,'Расчёт (кг)'!$AV:$AV)</f>
        <v>0</v>
      </c>
      <c r="AF34" s="95">
        <f>SUMIF('Расчёт (кг)'!$A:$A,AF$15,'Расчёт (кг)'!$AV:$AV)</f>
        <v>0</v>
      </c>
      <c r="AG34" s="95">
        <f>SUMIF('Расчёт (кг)'!$A:$A,AG$15,'Расчёт (кг)'!$AV:$AV)</f>
        <v>0</v>
      </c>
      <c r="AH34" s="95">
        <f>SUMIF('Расчёт (кг)'!$A:$A,AH$15,'Расчёт (кг)'!$AV:$AV)</f>
        <v>0</v>
      </c>
      <c r="AI34" s="95">
        <f>SUMIF('Расчёт (кг)'!$A:$A,AI$15,'Расчёт (кг)'!$AV:$AV)</f>
        <v>0</v>
      </c>
      <c r="AJ34" s="95">
        <f>SUMIF('Расчёт (кг)'!$A:$A,AJ$15,'Расчёт (кг)'!$AV:$AV)</f>
        <v>0</v>
      </c>
      <c r="AK34" s="95">
        <f>SUMIF('Расчёт (кг)'!$A:$A,AK$15,'Расчёт (кг)'!$AV:$AV)</f>
        <v>0</v>
      </c>
      <c r="AL34" s="95">
        <f>SUMIF('Расчёт (кг)'!$A:$A,AL$15,'Расчёт (кг)'!$AV:$AV)</f>
        <v>0</v>
      </c>
    </row>
    <row r="35" spans="1:38" s="177" customFormat="1" outlineLevel="1">
      <c r="A35" s="94" t="s">
        <v>119</v>
      </c>
      <c r="B35" s="94" t="s">
        <v>113</v>
      </c>
      <c r="C35" s="95" t="e">
        <f>INDEX(Тарифы!$1:$1048576,MATCH($A35,Тарифы!$A:$A,0),MATCH(VLOOKUP(C$15,'Расчёт (кг)'!$A:$C,3,0),Тарифы!$2:$2,0))*C34</f>
        <v>#N/A</v>
      </c>
      <c r="D35" s="95" t="e">
        <f>INDEX(Тарифы!$1:$1048576,MATCH($A35,Тарифы!$A:$A,0),MATCH(VLOOKUP(D$15,'Расчёт (кг)'!$A:$C,3,0),Тарифы!$2:$2,0))*D34</f>
        <v>#N/A</v>
      </c>
      <c r="E35" s="95" t="e">
        <f>INDEX(Тарифы!$1:$1048576,MATCH($A35,Тарифы!$A:$A,0),MATCH(VLOOKUP(E$15,'Расчёт (кг)'!$A:$C,3,0),Тарифы!$2:$2,0))*E34</f>
        <v>#N/A</v>
      </c>
      <c r="F35" s="95" t="e">
        <f>INDEX(Тарифы!$1:$1048576,MATCH($A35,Тарифы!$A:$A,0),MATCH(VLOOKUP(F$15,'Расчёт (кг)'!$A:$C,3,0),Тарифы!$2:$2,0))*F34</f>
        <v>#N/A</v>
      </c>
      <c r="G35" s="95" t="e">
        <f>INDEX(Тарифы!$1:$1048576,MATCH($A35,Тарифы!$A:$A,0),MATCH(VLOOKUP(G$15,'Расчёт (кг)'!$A:$C,3,0),Тарифы!$2:$2,0))*G34</f>
        <v>#N/A</v>
      </c>
      <c r="H35" s="95" t="e">
        <f>INDEX(Тарифы!$1:$1048576,MATCH($A35,Тарифы!$A:$A,0),MATCH(VLOOKUP(H$15,'Расчёт (кг)'!$A:$C,3,0),Тарифы!$2:$2,0))*H34</f>
        <v>#N/A</v>
      </c>
      <c r="I35" s="95" t="e">
        <f>INDEX(Тарифы!$1:$1048576,MATCH($A35,Тарифы!$A:$A,0),MATCH(VLOOKUP(I$15,'Расчёт (кг)'!$A:$C,3,0),Тарифы!$2:$2,0))*I34</f>
        <v>#N/A</v>
      </c>
      <c r="J35" s="95" t="e">
        <f>INDEX(Тарифы!$1:$1048576,MATCH($A35,Тарифы!$A:$A,0),MATCH(VLOOKUP(J$15,'Расчёт (кг)'!$A:$C,3,0),Тарифы!$2:$2,0))*J34</f>
        <v>#N/A</v>
      </c>
      <c r="K35" s="95" t="e">
        <f>INDEX(Тарифы!$1:$1048576,MATCH($A35,Тарифы!$A:$A,0),MATCH(VLOOKUP(K$15,'Расчёт (кг)'!$A:$C,3,0),Тарифы!$2:$2,0))*K34</f>
        <v>#N/A</v>
      </c>
      <c r="L35" s="95" t="e">
        <f>INDEX(Тарифы!$1:$1048576,MATCH($A35,Тарифы!$A:$A,0),MATCH(VLOOKUP(L$15,'Расчёт (кг)'!$A:$C,3,0),Тарифы!$2:$2,0))*L34</f>
        <v>#N/A</v>
      </c>
      <c r="M35" s="95" t="e">
        <f>INDEX(Тарифы!$1:$1048576,MATCH($A35,Тарифы!$A:$A,0),MATCH(VLOOKUP(M$15,'Расчёт (кг)'!$A:$C,3,0),Тарифы!$2:$2,0))*M34</f>
        <v>#N/A</v>
      </c>
      <c r="N35" s="95" t="e">
        <f>INDEX(Тарифы!$1:$1048576,MATCH($A35,Тарифы!$A:$A,0),MATCH(VLOOKUP(N$15,'Расчёт (кг)'!$A:$C,3,0),Тарифы!$2:$2,0))*N34</f>
        <v>#N/A</v>
      </c>
      <c r="O35" s="95" t="e">
        <f>INDEX(Тарифы!$1:$1048576,MATCH($A35,Тарифы!$A:$A,0),MATCH(VLOOKUP(O$15,'Расчёт (кг)'!$A:$C,3,0),Тарифы!$2:$2,0))*O34</f>
        <v>#N/A</v>
      </c>
      <c r="P35" s="95" t="e">
        <f>INDEX(Тарифы!$1:$1048576,MATCH($A35,Тарифы!$A:$A,0),MATCH(VLOOKUP(P$15,'Расчёт (кг)'!$A:$C,3,0),Тарифы!$2:$2,0))*P34</f>
        <v>#N/A</v>
      </c>
      <c r="Q35" s="95" t="e">
        <f>INDEX(Тарифы!$1:$1048576,MATCH($A35,Тарифы!$A:$A,0),MATCH(VLOOKUP(Q$15,'Расчёт (кг)'!$A:$C,3,0),Тарифы!$2:$2,0))*Q34</f>
        <v>#N/A</v>
      </c>
      <c r="R35" s="95" t="e">
        <f>INDEX(Тарифы!$1:$1048576,MATCH($A35,Тарифы!$A:$A,0),MATCH(VLOOKUP(R$15,'Расчёт (кг)'!$A:$C,3,0),Тарифы!$2:$2,0))*R34</f>
        <v>#N/A</v>
      </c>
      <c r="S35" s="95" t="e">
        <f>INDEX(Тарифы!$1:$1048576,MATCH($A35,Тарифы!$A:$A,0),MATCH(VLOOKUP(S$15,'Расчёт (кг)'!$A:$C,3,0),Тарифы!$2:$2,0))*S34</f>
        <v>#N/A</v>
      </c>
      <c r="T35" s="95" t="e">
        <f>INDEX(Тарифы!$1:$1048576,MATCH($A35,Тарифы!$A:$A,0),MATCH(VLOOKUP(T$15,'Расчёт (кг)'!$A:$C,3,0),Тарифы!$2:$2,0))*T34</f>
        <v>#N/A</v>
      </c>
      <c r="U35" s="95" t="e">
        <f>INDEX(Тарифы!$1:$1048576,MATCH($A35,Тарифы!$A:$A,0),MATCH(VLOOKUP(U$15,'Расчёт (кг)'!$A:$C,3,0),Тарифы!$2:$2,0))*U34</f>
        <v>#N/A</v>
      </c>
      <c r="V35" s="95" t="e">
        <f>INDEX(Тарифы!$1:$1048576,MATCH($A35,Тарифы!$A:$A,0),MATCH(VLOOKUP(V$15,'Расчёт (кг)'!$A:$C,3,0),Тарифы!$2:$2,0))*V34</f>
        <v>#N/A</v>
      </c>
      <c r="W35" s="95" t="e">
        <f>INDEX(Тарифы!$1:$1048576,MATCH($A35,Тарифы!$A:$A,0),MATCH(VLOOKUP(W$15,'Расчёт (кг)'!$A:$C,3,0),Тарифы!$2:$2,0))*W34</f>
        <v>#N/A</v>
      </c>
      <c r="X35" s="95" t="e">
        <f>INDEX(Тарифы!$1:$1048576,MATCH($A35,Тарифы!$A:$A,0),MATCH(VLOOKUP(X$15,'Расчёт (кг)'!$A:$C,3,0),Тарифы!$2:$2,0))*X34</f>
        <v>#N/A</v>
      </c>
      <c r="Y35" s="95" t="e">
        <f>INDEX(Тарифы!$1:$1048576,MATCH($A35,Тарифы!$A:$A,0),MATCH(VLOOKUP(Y$15,'Расчёт (кг)'!$A:$C,3,0),Тарифы!$2:$2,0))*Y34</f>
        <v>#N/A</v>
      </c>
      <c r="Z35" s="95" t="e">
        <f>INDEX(Тарифы!$1:$1048576,MATCH($A35,Тарифы!$A:$A,0),MATCH(VLOOKUP(Z$15,'Расчёт (кг)'!$A:$C,3,0),Тарифы!$2:$2,0))*Z34</f>
        <v>#N/A</v>
      </c>
      <c r="AA35" s="95" t="e">
        <f>INDEX(Тарифы!$1:$1048576,MATCH($A35,Тарифы!$A:$A,0),MATCH(VLOOKUP(AA$15,'Расчёт (кг)'!$A:$C,3,0),Тарифы!$2:$2,0))*AA34</f>
        <v>#N/A</v>
      </c>
      <c r="AB35" s="95" t="e">
        <f>INDEX(Тарифы!$1:$1048576,MATCH($A35,Тарифы!$A:$A,0),MATCH(VLOOKUP(AB$15,'Расчёт (кг)'!$A:$C,3,0),Тарифы!$2:$2,0))*AB34</f>
        <v>#N/A</v>
      </c>
      <c r="AC35" s="95" t="e">
        <f>INDEX(Тарифы!$1:$1048576,MATCH($A35,Тарифы!$A:$A,0),MATCH(VLOOKUP(AC$15,'Расчёт (кг)'!$A:$C,3,0),Тарифы!$2:$2,0))*AC34</f>
        <v>#N/A</v>
      </c>
      <c r="AD35" s="95" t="e">
        <f>INDEX(Тарифы!$1:$1048576,MATCH($A35,Тарифы!$A:$A,0),MATCH(VLOOKUP(AD$15,'Расчёт (кг)'!$A:$C,3,0),Тарифы!$2:$2,0))*AD34</f>
        <v>#N/A</v>
      </c>
      <c r="AE35" s="95" t="e">
        <f>INDEX(Тарифы!$1:$1048576,MATCH($A35,Тарифы!$A:$A,0),MATCH(VLOOKUP(AE$15,'Расчёт (кг)'!$A:$C,3,0),Тарифы!$2:$2,0))*AE34</f>
        <v>#N/A</v>
      </c>
      <c r="AF35" s="95" t="e">
        <f>INDEX(Тарифы!$1:$1048576,MATCH($A35,Тарифы!$A:$A,0),MATCH(VLOOKUP(AF$15,'Расчёт (кг)'!$A:$C,3,0),Тарифы!$2:$2,0))*AF34</f>
        <v>#N/A</v>
      </c>
      <c r="AG35" s="95" t="e">
        <f>INDEX(Тарифы!$1:$1048576,MATCH($A35,Тарифы!$A:$A,0),MATCH(VLOOKUP(AG$15,'Расчёт (кг)'!$A:$C,3,0),Тарифы!$2:$2,0))*AG34</f>
        <v>#N/A</v>
      </c>
      <c r="AH35" s="95" t="e">
        <f>INDEX(Тарифы!$1:$1048576,MATCH($A35,Тарифы!$A:$A,0),MATCH(VLOOKUP(AH$15,'Расчёт (кг)'!$A:$C,3,0),Тарифы!$2:$2,0))*AH34</f>
        <v>#N/A</v>
      </c>
      <c r="AI35" s="95" t="e">
        <f>INDEX(Тарифы!$1:$1048576,MATCH($A35,Тарифы!$A:$A,0),MATCH(VLOOKUP(AI$15,'Расчёт (кг)'!$A:$C,3,0),Тарифы!$2:$2,0))*AI34</f>
        <v>#N/A</v>
      </c>
      <c r="AJ35" s="95" t="e">
        <f>INDEX(Тарифы!$1:$1048576,MATCH($A35,Тарифы!$A:$A,0),MATCH(VLOOKUP(AJ$15,'Расчёт (кг)'!$A:$C,3,0),Тарифы!$2:$2,0))*AJ34</f>
        <v>#N/A</v>
      </c>
      <c r="AK35" s="95" t="e">
        <f>INDEX(Тарифы!$1:$1048576,MATCH($A35,Тарифы!$A:$A,0),MATCH(VLOOKUP(AK$15,'Расчёт (кг)'!$A:$C,3,0),Тарифы!$2:$2,0))*AK34</f>
        <v>#N/A</v>
      </c>
      <c r="AL35" s="95" t="e">
        <f>INDEX(Тарифы!$1:$1048576,MATCH($A35,Тарифы!$A:$A,0),MATCH(VLOOKUP(AL$15,'Расчёт (кг)'!$A:$C,3,0),Тарифы!$2:$2,0))*AL34</f>
        <v>#N/A</v>
      </c>
    </row>
    <row r="36" spans="1:38" s="177" customFormat="1" outlineLevel="1">
      <c r="A36" s="94" t="s">
        <v>119</v>
      </c>
      <c r="B36" s="94" t="s">
        <v>114</v>
      </c>
      <c r="C36" s="95">
        <f>SUMIF('Расчёт (ТН)'!$A:$A,C$15,'Расчёт (ТН)'!$AV:$AV)</f>
        <v>0</v>
      </c>
      <c r="D36" s="95">
        <f>SUMIF('Расчёт (ТН)'!$A:$A,D$15,'Расчёт (ТН)'!$AV:$AV)</f>
        <v>0</v>
      </c>
      <c r="E36" s="95">
        <f>SUMIF('Расчёт (ТН)'!$A:$A,E$15,'Расчёт (ТН)'!$AV:$AV)</f>
        <v>0</v>
      </c>
      <c r="F36" s="95">
        <f>SUMIF('Расчёт (ТН)'!$A:$A,F$15,'Расчёт (ТН)'!$AV:$AV)</f>
        <v>0</v>
      </c>
      <c r="G36" s="95">
        <f>SUMIF('Расчёт (ТН)'!$A:$A,G$15,'Расчёт (ТН)'!$AV:$AV)</f>
        <v>0</v>
      </c>
      <c r="H36" s="95">
        <f>SUMIF('Расчёт (ТН)'!$A:$A,H$15,'Расчёт (ТН)'!$AV:$AV)</f>
        <v>0</v>
      </c>
      <c r="I36" s="95">
        <f>SUMIF('Расчёт (ТН)'!$A:$A,I$15,'Расчёт (ТН)'!$AV:$AV)</f>
        <v>0</v>
      </c>
      <c r="J36" s="95">
        <f>SUMIF('Расчёт (ТН)'!$A:$A,J$15,'Расчёт (ТН)'!$AV:$AV)</f>
        <v>0</v>
      </c>
      <c r="K36" s="95">
        <f>SUMIF('Расчёт (ТН)'!$A:$A,K$15,'Расчёт (ТН)'!$AV:$AV)</f>
        <v>0</v>
      </c>
      <c r="L36" s="95">
        <f>SUMIF('Расчёт (ТН)'!$A:$A,L$15,'Расчёт (ТН)'!$AV:$AV)</f>
        <v>0</v>
      </c>
      <c r="M36" s="95">
        <f>SUMIF('Расчёт (ТН)'!$A:$A,M$15,'Расчёт (ТН)'!$AV:$AV)</f>
        <v>0</v>
      </c>
      <c r="N36" s="95">
        <f>SUMIF('Расчёт (ТН)'!$A:$A,N$15,'Расчёт (ТН)'!$AV:$AV)</f>
        <v>0</v>
      </c>
      <c r="O36" s="95">
        <f>SUMIF('Расчёт (ТН)'!$A:$A,O$15,'Расчёт (ТН)'!$AV:$AV)</f>
        <v>0</v>
      </c>
      <c r="P36" s="95">
        <f>SUMIF('Расчёт (ТН)'!$A:$A,P$15,'Расчёт (ТН)'!$AV:$AV)</f>
        <v>0</v>
      </c>
      <c r="Q36" s="95">
        <f>SUMIF('Расчёт (ТН)'!$A:$A,Q$15,'Расчёт (ТН)'!$AV:$AV)</f>
        <v>0</v>
      </c>
      <c r="R36" s="95">
        <f>SUMIF('Расчёт (ТН)'!$A:$A,R$15,'Расчёт (ТН)'!$AV:$AV)</f>
        <v>0</v>
      </c>
      <c r="S36" s="95">
        <f>SUMIF('Расчёт (ТН)'!$A:$A,S$15,'Расчёт (ТН)'!$AV:$AV)</f>
        <v>0</v>
      </c>
      <c r="T36" s="95">
        <f>SUMIF('Расчёт (ТН)'!$A:$A,T$15,'Расчёт (ТН)'!$AV:$AV)</f>
        <v>0</v>
      </c>
      <c r="U36" s="95">
        <f>SUMIF('Расчёт (ТН)'!$A:$A,U$15,'Расчёт (ТН)'!$AV:$AV)</f>
        <v>0</v>
      </c>
      <c r="V36" s="95">
        <f>SUMIF('Расчёт (ТН)'!$A:$A,V$15,'Расчёт (ТН)'!$AV:$AV)</f>
        <v>0</v>
      </c>
      <c r="W36" s="95">
        <f>SUMIF('Расчёт (ТН)'!$A:$A,W$15,'Расчёт (ТН)'!$AV:$AV)</f>
        <v>0</v>
      </c>
      <c r="X36" s="95">
        <f>SUMIF('Расчёт (ТН)'!$A:$A,X$15,'Расчёт (ТН)'!$AV:$AV)</f>
        <v>0</v>
      </c>
      <c r="Y36" s="95">
        <f>SUMIF('Расчёт (ТН)'!$A:$A,Y$15,'Расчёт (ТН)'!$AV:$AV)</f>
        <v>0</v>
      </c>
      <c r="Z36" s="95">
        <f>SUMIF('Расчёт (ТН)'!$A:$A,Z$15,'Расчёт (ТН)'!$AV:$AV)</f>
        <v>0</v>
      </c>
      <c r="AA36" s="95">
        <f>SUMIF('Расчёт (ТН)'!$A:$A,AA$15,'Расчёт (ТН)'!$AV:$AV)</f>
        <v>0</v>
      </c>
      <c r="AB36" s="95">
        <f>SUMIF('Расчёт (ТН)'!$A:$A,AB$15,'Расчёт (ТН)'!$AV:$AV)</f>
        <v>0</v>
      </c>
      <c r="AC36" s="95">
        <f>SUMIF('Расчёт (ТН)'!$A:$A,AC$15,'Расчёт (ТН)'!$AV:$AV)</f>
        <v>0</v>
      </c>
      <c r="AD36" s="95">
        <f>SUMIF('Расчёт (ТН)'!$A:$A,AD$15,'Расчёт (ТН)'!$AV:$AV)</f>
        <v>0</v>
      </c>
      <c r="AE36" s="95">
        <f>SUMIF('Расчёт (ТН)'!$A:$A,AE$15,'Расчёт (ТН)'!$AV:$AV)</f>
        <v>0</v>
      </c>
      <c r="AF36" s="95">
        <f>SUMIF('Расчёт (ТН)'!$A:$A,AF$15,'Расчёт (ТН)'!$AV:$AV)</f>
        <v>0</v>
      </c>
      <c r="AG36" s="95">
        <f>SUMIF('Расчёт (ТН)'!$A:$A,AG$15,'Расчёт (ТН)'!$AV:$AV)</f>
        <v>0</v>
      </c>
      <c r="AH36" s="95">
        <f>SUMIF('Расчёт (ТН)'!$A:$A,AH$15,'Расчёт (ТН)'!$AV:$AV)</f>
        <v>0</v>
      </c>
      <c r="AI36" s="95">
        <f>SUMIF('Расчёт (ТН)'!$A:$A,AI$15,'Расчёт (ТН)'!$AV:$AV)</f>
        <v>0</v>
      </c>
      <c r="AJ36" s="95">
        <f>SUMIF('Расчёт (ТН)'!$A:$A,AJ$15,'Расчёт (ТН)'!$AV:$AV)</f>
        <v>0</v>
      </c>
      <c r="AK36" s="95">
        <f>SUMIF('Расчёт (ТН)'!$A:$A,AK$15,'Расчёт (ТН)'!$AV:$AV)</f>
        <v>0</v>
      </c>
      <c r="AL36" s="95">
        <f>SUMIF('Расчёт (ТН)'!$A:$A,AL$15,'Расчёт (ТН)'!$AV:$AV)</f>
        <v>0</v>
      </c>
    </row>
    <row r="37" spans="1:38" s="177" customFormat="1">
      <c r="A37" s="96"/>
      <c r="B37" s="97"/>
      <c r="C37" s="98"/>
      <c r="D37" s="98"/>
      <c r="E37" s="98"/>
      <c r="F37" s="98"/>
      <c r="G37" s="98"/>
      <c r="H37" s="98"/>
      <c r="I37" s="98"/>
      <c r="J37" s="98"/>
      <c r="K37" s="98"/>
      <c r="L37" s="98"/>
      <c r="M37" s="178"/>
      <c r="N37" s="178"/>
      <c r="O37" s="178"/>
      <c r="P37" s="178"/>
      <c r="Q37" s="178"/>
      <c r="R37" s="178"/>
      <c r="S37" s="178"/>
      <c r="T37" s="178"/>
      <c r="U37" s="178"/>
      <c r="V37" s="178"/>
      <c r="W37" s="178"/>
      <c r="X37" s="178"/>
      <c r="Y37" s="178"/>
      <c r="Z37" s="178"/>
      <c r="AA37" s="178"/>
      <c r="AB37" s="178"/>
      <c r="AC37" s="178"/>
      <c r="AD37" s="178"/>
      <c r="AE37" s="178"/>
      <c r="AF37" s="178"/>
      <c r="AG37" s="178"/>
      <c r="AH37" s="178"/>
      <c r="AI37" s="178"/>
      <c r="AJ37" s="178"/>
      <c r="AK37" s="178"/>
      <c r="AL37" s="178"/>
    </row>
    <row r="38" spans="1:38" s="78" customFormat="1">
      <c r="A38" s="100" t="s">
        <v>120</v>
      </c>
      <c r="B38" s="100" t="s">
        <v>112</v>
      </c>
      <c r="C38" s="101">
        <f>C41+C44</f>
        <v>0</v>
      </c>
      <c r="D38" s="101">
        <f t="shared" ref="D38:AL40" si="6">D41+D44</f>
        <v>0</v>
      </c>
      <c r="E38" s="101">
        <f t="shared" si="6"/>
        <v>0</v>
      </c>
      <c r="F38" s="101">
        <f t="shared" si="6"/>
        <v>0</v>
      </c>
      <c r="G38" s="101">
        <f t="shared" si="6"/>
        <v>0</v>
      </c>
      <c r="H38" s="101">
        <f t="shared" si="6"/>
        <v>0</v>
      </c>
      <c r="I38" s="101">
        <f t="shared" si="6"/>
        <v>0</v>
      </c>
      <c r="J38" s="101">
        <f t="shared" si="6"/>
        <v>0</v>
      </c>
      <c r="K38" s="101">
        <f t="shared" si="6"/>
        <v>0</v>
      </c>
      <c r="L38" s="101">
        <f t="shared" si="6"/>
        <v>0</v>
      </c>
      <c r="M38" s="101">
        <f t="shared" si="6"/>
        <v>0</v>
      </c>
      <c r="N38" s="101">
        <f t="shared" si="6"/>
        <v>0</v>
      </c>
      <c r="O38" s="101">
        <f t="shared" si="6"/>
        <v>0</v>
      </c>
      <c r="P38" s="101">
        <f t="shared" si="6"/>
        <v>0</v>
      </c>
      <c r="Q38" s="101">
        <f t="shared" si="6"/>
        <v>0</v>
      </c>
      <c r="R38" s="101">
        <f t="shared" si="6"/>
        <v>0</v>
      </c>
      <c r="S38" s="101">
        <f t="shared" si="6"/>
        <v>0</v>
      </c>
      <c r="T38" s="101">
        <f t="shared" si="6"/>
        <v>0</v>
      </c>
      <c r="U38" s="101">
        <f t="shared" si="6"/>
        <v>0</v>
      </c>
      <c r="V38" s="101">
        <f t="shared" si="6"/>
        <v>0</v>
      </c>
      <c r="W38" s="101">
        <f t="shared" si="6"/>
        <v>0</v>
      </c>
      <c r="X38" s="101">
        <f t="shared" si="6"/>
        <v>0</v>
      </c>
      <c r="Y38" s="101">
        <f t="shared" si="6"/>
        <v>0</v>
      </c>
      <c r="Z38" s="101">
        <f t="shared" si="6"/>
        <v>0</v>
      </c>
      <c r="AA38" s="101">
        <f t="shared" si="6"/>
        <v>0</v>
      </c>
      <c r="AB38" s="101">
        <f t="shared" si="6"/>
        <v>0</v>
      </c>
      <c r="AC38" s="101">
        <f t="shared" si="6"/>
        <v>0</v>
      </c>
      <c r="AD38" s="101">
        <f t="shared" si="6"/>
        <v>0</v>
      </c>
      <c r="AE38" s="101">
        <f t="shared" si="6"/>
        <v>0</v>
      </c>
      <c r="AF38" s="101">
        <f t="shared" si="6"/>
        <v>0</v>
      </c>
      <c r="AG38" s="101">
        <f t="shared" si="6"/>
        <v>0</v>
      </c>
      <c r="AH38" s="101">
        <f t="shared" si="6"/>
        <v>0</v>
      </c>
      <c r="AI38" s="101">
        <f t="shared" si="6"/>
        <v>0</v>
      </c>
      <c r="AJ38" s="101">
        <f t="shared" si="6"/>
        <v>0</v>
      </c>
      <c r="AK38" s="101">
        <f t="shared" si="6"/>
        <v>0</v>
      </c>
      <c r="AL38" s="101">
        <f t="shared" si="6"/>
        <v>0</v>
      </c>
    </row>
    <row r="39" spans="1:38" s="78" customFormat="1">
      <c r="A39" s="100" t="s">
        <v>120</v>
      </c>
      <c r="B39" s="100" t="s">
        <v>113</v>
      </c>
      <c r="C39" s="101" t="e">
        <f>C42+C45</f>
        <v>#N/A</v>
      </c>
      <c r="D39" s="101" t="e">
        <f t="shared" si="6"/>
        <v>#N/A</v>
      </c>
      <c r="E39" s="101" t="e">
        <f t="shared" si="6"/>
        <v>#N/A</v>
      </c>
      <c r="F39" s="101" t="e">
        <f t="shared" si="6"/>
        <v>#N/A</v>
      </c>
      <c r="G39" s="101" t="e">
        <f t="shared" si="6"/>
        <v>#N/A</v>
      </c>
      <c r="H39" s="101" t="e">
        <f t="shared" si="6"/>
        <v>#N/A</v>
      </c>
      <c r="I39" s="101" t="e">
        <f t="shared" si="6"/>
        <v>#N/A</v>
      </c>
      <c r="J39" s="101" t="e">
        <f t="shared" si="6"/>
        <v>#N/A</v>
      </c>
      <c r="K39" s="101" t="e">
        <f t="shared" si="6"/>
        <v>#N/A</v>
      </c>
      <c r="L39" s="101" t="e">
        <f t="shared" si="6"/>
        <v>#N/A</v>
      </c>
      <c r="M39" s="101" t="e">
        <f t="shared" si="6"/>
        <v>#N/A</v>
      </c>
      <c r="N39" s="101" t="e">
        <f t="shared" si="6"/>
        <v>#N/A</v>
      </c>
      <c r="O39" s="101" t="e">
        <f t="shared" si="6"/>
        <v>#N/A</v>
      </c>
      <c r="P39" s="101" t="e">
        <f t="shared" si="6"/>
        <v>#N/A</v>
      </c>
      <c r="Q39" s="101" t="e">
        <f t="shared" si="6"/>
        <v>#N/A</v>
      </c>
      <c r="R39" s="101" t="e">
        <f t="shared" si="6"/>
        <v>#N/A</v>
      </c>
      <c r="S39" s="101" t="e">
        <f t="shared" si="6"/>
        <v>#N/A</v>
      </c>
      <c r="T39" s="101" t="e">
        <f t="shared" si="6"/>
        <v>#N/A</v>
      </c>
      <c r="U39" s="101" t="e">
        <f t="shared" si="6"/>
        <v>#N/A</v>
      </c>
      <c r="V39" s="101" t="e">
        <f t="shared" si="6"/>
        <v>#N/A</v>
      </c>
      <c r="W39" s="101" t="e">
        <f t="shared" si="6"/>
        <v>#N/A</v>
      </c>
      <c r="X39" s="101" t="e">
        <f t="shared" si="6"/>
        <v>#N/A</v>
      </c>
      <c r="Y39" s="101" t="e">
        <f t="shared" si="6"/>
        <v>#N/A</v>
      </c>
      <c r="Z39" s="101" t="e">
        <f t="shared" si="6"/>
        <v>#N/A</v>
      </c>
      <c r="AA39" s="101" t="e">
        <f t="shared" si="6"/>
        <v>#N/A</v>
      </c>
      <c r="AB39" s="101" t="e">
        <f t="shared" si="6"/>
        <v>#N/A</v>
      </c>
      <c r="AC39" s="101" t="e">
        <f t="shared" si="6"/>
        <v>#N/A</v>
      </c>
      <c r="AD39" s="101" t="e">
        <f t="shared" si="6"/>
        <v>#N/A</v>
      </c>
      <c r="AE39" s="101" t="e">
        <f t="shared" si="6"/>
        <v>#N/A</v>
      </c>
      <c r="AF39" s="101" t="e">
        <f t="shared" si="6"/>
        <v>#N/A</v>
      </c>
      <c r="AG39" s="101" t="e">
        <f t="shared" si="6"/>
        <v>#N/A</v>
      </c>
      <c r="AH39" s="101" t="e">
        <f t="shared" si="6"/>
        <v>#N/A</v>
      </c>
      <c r="AI39" s="101" t="e">
        <f t="shared" si="6"/>
        <v>#N/A</v>
      </c>
      <c r="AJ39" s="101" t="e">
        <f t="shared" si="6"/>
        <v>#N/A</v>
      </c>
      <c r="AK39" s="101" t="e">
        <f t="shared" si="6"/>
        <v>#N/A</v>
      </c>
      <c r="AL39" s="101" t="e">
        <f t="shared" si="6"/>
        <v>#N/A</v>
      </c>
    </row>
    <row r="40" spans="1:38" s="78" customFormat="1" ht="13.8" thickBot="1">
      <c r="A40" s="102" t="s">
        <v>120</v>
      </c>
      <c r="B40" s="102" t="s">
        <v>114</v>
      </c>
      <c r="C40" s="103">
        <f>C43+C46</f>
        <v>0</v>
      </c>
      <c r="D40" s="103">
        <f t="shared" si="6"/>
        <v>0</v>
      </c>
      <c r="E40" s="103">
        <f t="shared" si="6"/>
        <v>0</v>
      </c>
      <c r="F40" s="103">
        <f t="shared" si="6"/>
        <v>0</v>
      </c>
      <c r="G40" s="103">
        <f t="shared" si="6"/>
        <v>0</v>
      </c>
      <c r="H40" s="103">
        <f t="shared" si="6"/>
        <v>0</v>
      </c>
      <c r="I40" s="103">
        <f t="shared" si="6"/>
        <v>0</v>
      </c>
      <c r="J40" s="103">
        <f t="shared" si="6"/>
        <v>0</v>
      </c>
      <c r="K40" s="103">
        <f t="shared" si="6"/>
        <v>0</v>
      </c>
      <c r="L40" s="103">
        <f t="shared" si="6"/>
        <v>0</v>
      </c>
      <c r="M40" s="103">
        <f t="shared" si="6"/>
        <v>0</v>
      </c>
      <c r="N40" s="103">
        <f t="shared" si="6"/>
        <v>0</v>
      </c>
      <c r="O40" s="103">
        <f t="shared" si="6"/>
        <v>0</v>
      </c>
      <c r="P40" s="103">
        <f t="shared" si="6"/>
        <v>0</v>
      </c>
      <c r="Q40" s="103">
        <f t="shared" si="6"/>
        <v>0</v>
      </c>
      <c r="R40" s="103">
        <f t="shared" si="6"/>
        <v>0</v>
      </c>
      <c r="S40" s="103">
        <f t="shared" si="6"/>
        <v>0</v>
      </c>
      <c r="T40" s="103">
        <f t="shared" si="6"/>
        <v>0</v>
      </c>
      <c r="U40" s="103">
        <f t="shared" si="6"/>
        <v>0</v>
      </c>
      <c r="V40" s="103">
        <f t="shared" si="6"/>
        <v>0</v>
      </c>
      <c r="W40" s="103">
        <f t="shared" si="6"/>
        <v>0</v>
      </c>
      <c r="X40" s="103">
        <f t="shared" si="6"/>
        <v>0</v>
      </c>
      <c r="Y40" s="103">
        <f t="shared" si="6"/>
        <v>0</v>
      </c>
      <c r="Z40" s="103">
        <f t="shared" si="6"/>
        <v>0</v>
      </c>
      <c r="AA40" s="103">
        <f t="shared" si="6"/>
        <v>0</v>
      </c>
      <c r="AB40" s="103">
        <f t="shared" si="6"/>
        <v>0</v>
      </c>
      <c r="AC40" s="103">
        <f t="shared" si="6"/>
        <v>0</v>
      </c>
      <c r="AD40" s="103">
        <f t="shared" si="6"/>
        <v>0</v>
      </c>
      <c r="AE40" s="103">
        <f t="shared" si="6"/>
        <v>0</v>
      </c>
      <c r="AF40" s="103">
        <f t="shared" si="6"/>
        <v>0</v>
      </c>
      <c r="AG40" s="103">
        <f t="shared" si="6"/>
        <v>0</v>
      </c>
      <c r="AH40" s="103">
        <f t="shared" si="6"/>
        <v>0</v>
      </c>
      <c r="AI40" s="103">
        <f t="shared" si="6"/>
        <v>0</v>
      </c>
      <c r="AJ40" s="103">
        <f t="shared" si="6"/>
        <v>0</v>
      </c>
      <c r="AK40" s="103">
        <f t="shared" si="6"/>
        <v>0</v>
      </c>
      <c r="AL40" s="103">
        <f t="shared" si="6"/>
        <v>0</v>
      </c>
    </row>
    <row r="41" spans="1:38" s="177" customFormat="1">
      <c r="A41" s="104" t="s">
        <v>121</v>
      </c>
      <c r="B41" s="104" t="s">
        <v>112</v>
      </c>
      <c r="C41" s="105">
        <f>SUMIF('Расчёт (кг)'!$A:$A,C$15,'Расчёт (кг)'!$AQ:$AQ)</f>
        <v>0</v>
      </c>
      <c r="D41" s="105">
        <f>SUMIF('Расчёт (кг)'!$A:$A,D$15,'Расчёт (кг)'!$AQ:$AQ)</f>
        <v>0</v>
      </c>
      <c r="E41" s="105">
        <f>SUMIF('Расчёт (кг)'!$A:$A,E$15,'Расчёт (кг)'!$AQ:$AQ)</f>
        <v>0</v>
      </c>
      <c r="F41" s="105">
        <f>SUMIF('Расчёт (кг)'!$A:$A,F$15,'Расчёт (кг)'!$AQ:$AQ)</f>
        <v>0</v>
      </c>
      <c r="G41" s="105">
        <f>SUMIF('Расчёт (кг)'!$A:$A,G$15,'Расчёт (кг)'!$AQ:$AQ)</f>
        <v>0</v>
      </c>
      <c r="H41" s="105">
        <f>SUMIF('Расчёт (кг)'!$A:$A,H$15,'Расчёт (кг)'!$AQ:$AQ)</f>
        <v>0</v>
      </c>
      <c r="I41" s="105">
        <f>SUMIF('Расчёт (кг)'!$A:$A,I$15,'Расчёт (кг)'!$AQ:$AQ)</f>
        <v>0</v>
      </c>
      <c r="J41" s="105">
        <f>SUMIF('Расчёт (кг)'!$A:$A,J$15,'Расчёт (кг)'!$AQ:$AQ)</f>
        <v>0</v>
      </c>
      <c r="K41" s="105">
        <f>SUMIF('Расчёт (кг)'!$A:$A,K$15,'Расчёт (кг)'!$AQ:$AQ)</f>
        <v>0</v>
      </c>
      <c r="L41" s="105">
        <f>SUMIF('Расчёт (кг)'!$A:$A,L$15,'Расчёт (кг)'!$AQ:$AQ)</f>
        <v>0</v>
      </c>
      <c r="M41" s="105">
        <f>SUMIF('Расчёт (кг)'!$A:$A,M$15,'Расчёт (кг)'!$AQ:$AQ)</f>
        <v>0</v>
      </c>
      <c r="N41" s="105">
        <f>SUMIF('Расчёт (кг)'!$A:$A,N$15,'Расчёт (кг)'!$AQ:$AQ)</f>
        <v>0</v>
      </c>
      <c r="O41" s="105">
        <f>SUMIF('Расчёт (кг)'!$A:$A,O$15,'Расчёт (кг)'!$AQ:$AQ)</f>
        <v>0</v>
      </c>
      <c r="P41" s="105">
        <f>SUMIF('Расчёт (кг)'!$A:$A,P$15,'Расчёт (кг)'!$AQ:$AQ)</f>
        <v>0</v>
      </c>
      <c r="Q41" s="105">
        <f>SUMIF('Расчёт (кг)'!$A:$A,Q$15,'Расчёт (кг)'!$AQ:$AQ)</f>
        <v>0</v>
      </c>
      <c r="R41" s="105">
        <f>SUMIF('Расчёт (кг)'!$A:$A,R$15,'Расчёт (кг)'!$AQ:$AQ)</f>
        <v>0</v>
      </c>
      <c r="S41" s="105">
        <f>SUMIF('Расчёт (кг)'!$A:$A,S$15,'Расчёт (кг)'!$AQ:$AQ)</f>
        <v>0</v>
      </c>
      <c r="T41" s="105">
        <f>SUMIF('Расчёт (кг)'!$A:$A,T$15,'Расчёт (кг)'!$AQ:$AQ)</f>
        <v>0</v>
      </c>
      <c r="U41" s="105">
        <f>SUMIF('Расчёт (кг)'!$A:$A,U$15,'Расчёт (кг)'!$AQ:$AQ)</f>
        <v>0</v>
      </c>
      <c r="V41" s="105">
        <f>SUMIF('Расчёт (кг)'!$A:$A,V$15,'Расчёт (кг)'!$AQ:$AQ)</f>
        <v>0</v>
      </c>
      <c r="W41" s="105">
        <f>SUMIF('Расчёт (кг)'!$A:$A,W$15,'Расчёт (кг)'!$AQ:$AQ)</f>
        <v>0</v>
      </c>
      <c r="X41" s="105">
        <f>SUMIF('Расчёт (кг)'!$A:$A,X$15,'Расчёт (кг)'!$AQ:$AQ)</f>
        <v>0</v>
      </c>
      <c r="Y41" s="105">
        <f>SUMIF('Расчёт (кг)'!$A:$A,Y$15,'Расчёт (кг)'!$AQ:$AQ)</f>
        <v>0</v>
      </c>
      <c r="Z41" s="105">
        <f>SUMIF('Расчёт (кг)'!$A:$A,Z$15,'Расчёт (кг)'!$AQ:$AQ)</f>
        <v>0</v>
      </c>
      <c r="AA41" s="105">
        <f>SUMIF('Расчёт (кг)'!$A:$A,AA$15,'Расчёт (кг)'!$AQ:$AQ)</f>
        <v>0</v>
      </c>
      <c r="AB41" s="105">
        <f>SUMIF('Расчёт (кг)'!$A:$A,AB$15,'Расчёт (кг)'!$AQ:$AQ)</f>
        <v>0</v>
      </c>
      <c r="AC41" s="105">
        <f>SUMIF('Расчёт (кг)'!$A:$A,AC$15,'Расчёт (кг)'!$AQ:$AQ)</f>
        <v>0</v>
      </c>
      <c r="AD41" s="105">
        <f>SUMIF('Расчёт (кг)'!$A:$A,AD$15,'Расчёт (кг)'!$AQ:$AQ)</f>
        <v>0</v>
      </c>
      <c r="AE41" s="105">
        <f>SUMIF('Расчёт (кг)'!$A:$A,AE$15,'Расчёт (кг)'!$AQ:$AQ)</f>
        <v>0</v>
      </c>
      <c r="AF41" s="105">
        <f>SUMIF('Расчёт (кг)'!$A:$A,AF$15,'Расчёт (кг)'!$AQ:$AQ)</f>
        <v>0</v>
      </c>
      <c r="AG41" s="105">
        <f>SUMIF('Расчёт (кг)'!$A:$A,AG$15,'Расчёт (кг)'!$AQ:$AQ)</f>
        <v>0</v>
      </c>
      <c r="AH41" s="105">
        <f>SUMIF('Расчёт (кг)'!$A:$A,AH$15,'Расчёт (кг)'!$AQ:$AQ)</f>
        <v>0</v>
      </c>
      <c r="AI41" s="105">
        <f>SUMIF('Расчёт (кг)'!$A:$A,AI$15,'Расчёт (кг)'!$AQ:$AQ)</f>
        <v>0</v>
      </c>
      <c r="AJ41" s="105">
        <f>SUMIF('Расчёт (кг)'!$A:$A,AJ$15,'Расчёт (кг)'!$AQ:$AQ)</f>
        <v>0</v>
      </c>
      <c r="AK41" s="105">
        <f>SUMIF('Расчёт (кг)'!$A:$A,AK$15,'Расчёт (кг)'!$AQ:$AQ)</f>
        <v>0</v>
      </c>
      <c r="AL41" s="105">
        <f>SUMIF('Расчёт (кг)'!$A:$A,AL$15,'Расчёт (кг)'!$AQ:$AQ)</f>
        <v>0</v>
      </c>
    </row>
    <row r="42" spans="1:38" s="177" customFormat="1">
      <c r="A42" s="106" t="s">
        <v>121</v>
      </c>
      <c r="B42" s="106" t="s">
        <v>113</v>
      </c>
      <c r="C42" s="107" t="e">
        <f>INDEX(Тарифы!$1:$1048576,MATCH($A42,Тарифы!$A:$A,0),MATCH(VLOOKUP(C$15,'Расчёт (кг)'!$A:$C,3,0),Тарифы!$2:$2,0))*C41</f>
        <v>#N/A</v>
      </c>
      <c r="D42" s="107" t="e">
        <f>INDEX(Тарифы!$1:$1048576,MATCH($A42,Тарифы!$A:$A,0),MATCH(VLOOKUP(D$15,'Расчёт (кг)'!$A:$C,3,0),Тарифы!$2:$2,0))*D41</f>
        <v>#N/A</v>
      </c>
      <c r="E42" s="107" t="e">
        <f>INDEX(Тарифы!$1:$1048576,MATCH($A42,Тарифы!$A:$A,0),MATCH(VLOOKUP(E$15,'Расчёт (кг)'!$A:$C,3,0),Тарифы!$2:$2,0))*E41</f>
        <v>#N/A</v>
      </c>
      <c r="F42" s="107" t="e">
        <f>INDEX(Тарифы!$1:$1048576,MATCH($A42,Тарифы!$A:$A,0),MATCH(VLOOKUP(F$15,'Расчёт (кг)'!$A:$C,3,0),Тарифы!$2:$2,0))*F41</f>
        <v>#N/A</v>
      </c>
      <c r="G42" s="107" t="e">
        <f>INDEX(Тарифы!$1:$1048576,MATCH($A42,Тарифы!$A:$A,0),MATCH(VLOOKUP(G$15,'Расчёт (кг)'!$A:$C,3,0),Тарифы!$2:$2,0))*G41</f>
        <v>#N/A</v>
      </c>
      <c r="H42" s="107" t="e">
        <f>INDEX(Тарифы!$1:$1048576,MATCH($A42,Тарифы!$A:$A,0),MATCH(VLOOKUP(H$15,'Расчёт (кг)'!$A:$C,3,0),Тарифы!$2:$2,0))*H41</f>
        <v>#N/A</v>
      </c>
      <c r="I42" s="107" t="e">
        <f>INDEX(Тарифы!$1:$1048576,MATCH($A42,Тарифы!$A:$A,0),MATCH(VLOOKUP(I$15,'Расчёт (кг)'!$A:$C,3,0),Тарифы!$2:$2,0))*I41</f>
        <v>#N/A</v>
      </c>
      <c r="J42" s="107" t="e">
        <f>INDEX(Тарифы!$1:$1048576,MATCH($A42,Тарифы!$A:$A,0),MATCH(VLOOKUP(J$15,'Расчёт (кг)'!$A:$C,3,0),Тарифы!$2:$2,0))*J41</f>
        <v>#N/A</v>
      </c>
      <c r="K42" s="107" t="e">
        <f>INDEX(Тарифы!$1:$1048576,MATCH($A42,Тарифы!$A:$A,0),MATCH(VLOOKUP(K$15,'Расчёт (кг)'!$A:$C,3,0),Тарифы!$2:$2,0))*K41</f>
        <v>#N/A</v>
      </c>
      <c r="L42" s="107" t="e">
        <f>INDEX(Тарифы!$1:$1048576,MATCH($A42,Тарифы!$A:$A,0),MATCH(VLOOKUP(L$15,'Расчёт (кг)'!$A:$C,3,0),Тарифы!$2:$2,0))*L41</f>
        <v>#N/A</v>
      </c>
      <c r="M42" s="107" t="e">
        <f>INDEX(Тарифы!$1:$1048576,MATCH($A42,Тарифы!$A:$A,0),MATCH(VLOOKUP(M$15,'Расчёт (кг)'!$A:$C,3,0),Тарифы!$2:$2,0))*M41</f>
        <v>#N/A</v>
      </c>
      <c r="N42" s="107" t="e">
        <f>INDEX(Тарифы!$1:$1048576,MATCH($A42,Тарифы!$A:$A,0),MATCH(VLOOKUP(N$15,'Расчёт (кг)'!$A:$C,3,0),Тарифы!$2:$2,0))*N41</f>
        <v>#N/A</v>
      </c>
      <c r="O42" s="107" t="e">
        <f>INDEX(Тарифы!$1:$1048576,MATCH($A42,Тарифы!$A:$A,0),MATCH(VLOOKUP(O$15,'Расчёт (кг)'!$A:$C,3,0),Тарифы!$2:$2,0))*O41</f>
        <v>#N/A</v>
      </c>
      <c r="P42" s="107" t="e">
        <f>INDEX(Тарифы!$1:$1048576,MATCH($A42,Тарифы!$A:$A,0),MATCH(VLOOKUP(P$15,'Расчёт (кг)'!$A:$C,3,0),Тарифы!$2:$2,0))*P41</f>
        <v>#N/A</v>
      </c>
      <c r="Q42" s="107" t="e">
        <f>INDEX(Тарифы!$1:$1048576,MATCH($A42,Тарифы!$A:$A,0),MATCH(VLOOKUP(Q$15,'Расчёт (кг)'!$A:$C,3,0),Тарифы!$2:$2,0))*Q41</f>
        <v>#N/A</v>
      </c>
      <c r="R42" s="107" t="e">
        <f>INDEX(Тарифы!$1:$1048576,MATCH($A42,Тарифы!$A:$A,0),MATCH(VLOOKUP(R$15,'Расчёт (кг)'!$A:$C,3,0),Тарифы!$2:$2,0))*R41</f>
        <v>#N/A</v>
      </c>
      <c r="S42" s="107" t="e">
        <f>INDEX(Тарифы!$1:$1048576,MATCH($A42,Тарифы!$A:$A,0),MATCH(VLOOKUP(S$15,'Расчёт (кг)'!$A:$C,3,0),Тарифы!$2:$2,0))*S41</f>
        <v>#N/A</v>
      </c>
      <c r="T42" s="107" t="e">
        <f>INDEX(Тарифы!$1:$1048576,MATCH($A42,Тарифы!$A:$A,0),MATCH(VLOOKUP(T$15,'Расчёт (кг)'!$A:$C,3,0),Тарифы!$2:$2,0))*T41</f>
        <v>#N/A</v>
      </c>
      <c r="U42" s="107" t="e">
        <f>INDEX(Тарифы!$1:$1048576,MATCH($A42,Тарифы!$A:$A,0),MATCH(VLOOKUP(U$15,'Расчёт (кг)'!$A:$C,3,0),Тарифы!$2:$2,0))*U41</f>
        <v>#N/A</v>
      </c>
      <c r="V42" s="107" t="e">
        <f>INDEX(Тарифы!$1:$1048576,MATCH($A42,Тарифы!$A:$A,0),MATCH(VLOOKUP(V$15,'Расчёт (кг)'!$A:$C,3,0),Тарифы!$2:$2,0))*V41</f>
        <v>#N/A</v>
      </c>
      <c r="W42" s="107" t="e">
        <f>INDEX(Тарифы!$1:$1048576,MATCH($A42,Тарифы!$A:$A,0),MATCH(VLOOKUP(W$15,'Расчёт (кг)'!$A:$C,3,0),Тарифы!$2:$2,0))*W41</f>
        <v>#N/A</v>
      </c>
      <c r="X42" s="107" t="e">
        <f>INDEX(Тарифы!$1:$1048576,MATCH($A42,Тарифы!$A:$A,0),MATCH(VLOOKUP(X$15,'Расчёт (кг)'!$A:$C,3,0),Тарифы!$2:$2,0))*X41</f>
        <v>#N/A</v>
      </c>
      <c r="Y42" s="107" t="e">
        <f>INDEX(Тарифы!$1:$1048576,MATCH($A42,Тарифы!$A:$A,0),MATCH(VLOOKUP(Y$15,'Расчёт (кг)'!$A:$C,3,0),Тарифы!$2:$2,0))*Y41</f>
        <v>#N/A</v>
      </c>
      <c r="Z42" s="107" t="e">
        <f>INDEX(Тарифы!$1:$1048576,MATCH($A42,Тарифы!$A:$A,0),MATCH(VLOOKUP(Z$15,'Расчёт (кг)'!$A:$C,3,0),Тарифы!$2:$2,0))*Z41</f>
        <v>#N/A</v>
      </c>
      <c r="AA42" s="107" t="e">
        <f>INDEX(Тарифы!$1:$1048576,MATCH($A42,Тарифы!$A:$A,0),MATCH(VLOOKUP(AA$15,'Расчёт (кг)'!$A:$C,3,0),Тарифы!$2:$2,0))*AA41</f>
        <v>#N/A</v>
      </c>
      <c r="AB42" s="107" t="e">
        <f>INDEX(Тарифы!$1:$1048576,MATCH($A42,Тарифы!$A:$A,0),MATCH(VLOOKUP(AB$15,'Расчёт (кг)'!$A:$C,3,0),Тарифы!$2:$2,0))*AB41</f>
        <v>#N/A</v>
      </c>
      <c r="AC42" s="107" t="e">
        <f>INDEX(Тарифы!$1:$1048576,MATCH($A42,Тарифы!$A:$A,0),MATCH(VLOOKUP(AC$15,'Расчёт (кг)'!$A:$C,3,0),Тарифы!$2:$2,0))*AC41</f>
        <v>#N/A</v>
      </c>
      <c r="AD42" s="107" t="e">
        <f>INDEX(Тарифы!$1:$1048576,MATCH($A42,Тарифы!$A:$A,0),MATCH(VLOOKUP(AD$15,'Расчёт (кг)'!$A:$C,3,0),Тарифы!$2:$2,0))*AD41</f>
        <v>#N/A</v>
      </c>
      <c r="AE42" s="107" t="e">
        <f>INDEX(Тарифы!$1:$1048576,MATCH($A42,Тарифы!$A:$A,0),MATCH(VLOOKUP(AE$15,'Расчёт (кг)'!$A:$C,3,0),Тарифы!$2:$2,0))*AE41</f>
        <v>#N/A</v>
      </c>
      <c r="AF42" s="107" t="e">
        <f>INDEX(Тарифы!$1:$1048576,MATCH($A42,Тарифы!$A:$A,0),MATCH(VLOOKUP(AF$15,'Расчёт (кг)'!$A:$C,3,0),Тарифы!$2:$2,0))*AF41</f>
        <v>#N/A</v>
      </c>
      <c r="AG42" s="107" t="e">
        <f>INDEX(Тарифы!$1:$1048576,MATCH($A42,Тарифы!$A:$A,0),MATCH(VLOOKUP(AG$15,'Расчёт (кг)'!$A:$C,3,0),Тарифы!$2:$2,0))*AG41</f>
        <v>#N/A</v>
      </c>
      <c r="AH42" s="107" t="e">
        <f>INDEX(Тарифы!$1:$1048576,MATCH($A42,Тарифы!$A:$A,0),MATCH(VLOOKUP(AH$15,'Расчёт (кг)'!$A:$C,3,0),Тарифы!$2:$2,0))*AH41</f>
        <v>#N/A</v>
      </c>
      <c r="AI42" s="107" t="e">
        <f>INDEX(Тарифы!$1:$1048576,MATCH($A42,Тарифы!$A:$A,0),MATCH(VLOOKUP(AI$15,'Расчёт (кг)'!$A:$C,3,0),Тарифы!$2:$2,0))*AI41</f>
        <v>#N/A</v>
      </c>
      <c r="AJ42" s="107" t="e">
        <f>INDEX(Тарифы!$1:$1048576,MATCH($A42,Тарифы!$A:$A,0),MATCH(VLOOKUP(AJ$15,'Расчёт (кг)'!$A:$C,3,0),Тарифы!$2:$2,0))*AJ41</f>
        <v>#N/A</v>
      </c>
      <c r="AK42" s="107" t="e">
        <f>INDEX(Тарифы!$1:$1048576,MATCH($A42,Тарифы!$A:$A,0),MATCH(VLOOKUP(AK$15,'Расчёт (кг)'!$A:$C,3,0),Тарифы!$2:$2,0))*AK41</f>
        <v>#N/A</v>
      </c>
      <c r="AL42" s="107" t="e">
        <f>INDEX(Тарифы!$1:$1048576,MATCH($A42,Тарифы!$A:$A,0),MATCH(VLOOKUP(AL$15,'Расчёт (кг)'!$A:$C,3,0),Тарифы!$2:$2,0))*AL41</f>
        <v>#N/A</v>
      </c>
    </row>
    <row r="43" spans="1:38" s="177" customFormat="1">
      <c r="A43" s="106" t="s">
        <v>121</v>
      </c>
      <c r="B43" s="106" t="s">
        <v>114</v>
      </c>
      <c r="C43" s="107">
        <f>SUMIF('Расчёт (ТН)'!$A:$A,C$15,'Расчёт (ТН)'!$AQ:$AQ)</f>
        <v>0</v>
      </c>
      <c r="D43" s="107">
        <f>SUMIF('Расчёт (ТН)'!$A:$A,D$15,'Расчёт (ТН)'!$AQ:$AQ)</f>
        <v>0</v>
      </c>
      <c r="E43" s="107">
        <f>SUMIF('Расчёт (ТН)'!$A:$A,E$15,'Расчёт (ТН)'!$AQ:$AQ)</f>
        <v>0</v>
      </c>
      <c r="F43" s="107">
        <f>SUMIF('Расчёт (ТН)'!$A:$A,F$15,'Расчёт (ТН)'!$AQ:$AQ)</f>
        <v>0</v>
      </c>
      <c r="G43" s="107">
        <f>SUMIF('Расчёт (ТН)'!$A:$A,G$15,'Расчёт (ТН)'!$AQ:$AQ)</f>
        <v>0</v>
      </c>
      <c r="H43" s="107">
        <f>SUMIF('Расчёт (ТН)'!$A:$A,H$15,'Расчёт (ТН)'!$AQ:$AQ)</f>
        <v>0</v>
      </c>
      <c r="I43" s="107">
        <f>SUMIF('Расчёт (ТН)'!$A:$A,I$15,'Расчёт (ТН)'!$AQ:$AQ)</f>
        <v>0</v>
      </c>
      <c r="J43" s="107">
        <f>SUMIF('Расчёт (ТН)'!$A:$A,J$15,'Расчёт (ТН)'!$AQ:$AQ)</f>
        <v>0</v>
      </c>
      <c r="K43" s="107">
        <f>SUMIF('Расчёт (ТН)'!$A:$A,K$15,'Расчёт (ТН)'!$AQ:$AQ)</f>
        <v>0</v>
      </c>
      <c r="L43" s="107">
        <f>SUMIF('Расчёт (ТН)'!$A:$A,L$15,'Расчёт (ТН)'!$AQ:$AQ)</f>
        <v>0</v>
      </c>
      <c r="M43" s="107">
        <f>SUMIF('Расчёт (ТН)'!$A:$A,M$15,'Расчёт (ТН)'!$AQ:$AQ)</f>
        <v>0</v>
      </c>
      <c r="N43" s="107">
        <f>SUMIF('Расчёт (ТН)'!$A:$A,N$15,'Расчёт (ТН)'!$AQ:$AQ)</f>
        <v>0</v>
      </c>
      <c r="O43" s="107">
        <f>SUMIF('Расчёт (ТН)'!$A:$A,O$15,'Расчёт (ТН)'!$AQ:$AQ)</f>
        <v>0</v>
      </c>
      <c r="P43" s="107">
        <f>SUMIF('Расчёт (ТН)'!$A:$A,P$15,'Расчёт (ТН)'!$AQ:$AQ)</f>
        <v>0</v>
      </c>
      <c r="Q43" s="107">
        <f>SUMIF('Расчёт (ТН)'!$A:$A,Q$15,'Расчёт (ТН)'!$AQ:$AQ)</f>
        <v>0</v>
      </c>
      <c r="R43" s="107">
        <f>SUMIF('Расчёт (ТН)'!$A:$A,R$15,'Расчёт (ТН)'!$AQ:$AQ)</f>
        <v>0</v>
      </c>
      <c r="S43" s="107">
        <f>SUMIF('Расчёт (ТН)'!$A:$A,S$15,'Расчёт (ТН)'!$AQ:$AQ)</f>
        <v>0</v>
      </c>
      <c r="T43" s="107">
        <f>SUMIF('Расчёт (ТН)'!$A:$A,T$15,'Расчёт (ТН)'!$AQ:$AQ)</f>
        <v>0</v>
      </c>
      <c r="U43" s="107">
        <f>SUMIF('Расчёт (ТН)'!$A:$A,U$15,'Расчёт (ТН)'!$AQ:$AQ)</f>
        <v>0</v>
      </c>
      <c r="V43" s="107">
        <f>SUMIF('Расчёт (ТН)'!$A:$A,V$15,'Расчёт (ТН)'!$AQ:$AQ)</f>
        <v>0</v>
      </c>
      <c r="W43" s="107">
        <f>SUMIF('Расчёт (ТН)'!$A:$A,W$15,'Расчёт (ТН)'!$AQ:$AQ)</f>
        <v>0</v>
      </c>
      <c r="X43" s="107">
        <f>SUMIF('Расчёт (ТН)'!$A:$A,X$15,'Расчёт (ТН)'!$AQ:$AQ)</f>
        <v>0</v>
      </c>
      <c r="Y43" s="107">
        <f>SUMIF('Расчёт (ТН)'!$A:$A,Y$15,'Расчёт (ТН)'!$AQ:$AQ)</f>
        <v>0</v>
      </c>
      <c r="Z43" s="107">
        <f>SUMIF('Расчёт (ТН)'!$A:$A,Z$15,'Расчёт (ТН)'!$AQ:$AQ)</f>
        <v>0</v>
      </c>
      <c r="AA43" s="107">
        <f>SUMIF('Расчёт (ТН)'!$A:$A,AA$15,'Расчёт (ТН)'!$AQ:$AQ)</f>
        <v>0</v>
      </c>
      <c r="AB43" s="107">
        <f>SUMIF('Расчёт (ТН)'!$A:$A,AB$15,'Расчёт (ТН)'!$AQ:$AQ)</f>
        <v>0</v>
      </c>
      <c r="AC43" s="107">
        <f>SUMIF('Расчёт (ТН)'!$A:$A,AC$15,'Расчёт (ТН)'!$AQ:$AQ)</f>
        <v>0</v>
      </c>
      <c r="AD43" s="107">
        <f>SUMIF('Расчёт (ТН)'!$A:$A,AD$15,'Расчёт (ТН)'!$AQ:$AQ)</f>
        <v>0</v>
      </c>
      <c r="AE43" s="107">
        <f>SUMIF('Расчёт (ТН)'!$A:$A,AE$15,'Расчёт (ТН)'!$AQ:$AQ)</f>
        <v>0</v>
      </c>
      <c r="AF43" s="107">
        <f>SUMIF('Расчёт (ТН)'!$A:$A,AF$15,'Расчёт (ТН)'!$AQ:$AQ)</f>
        <v>0</v>
      </c>
      <c r="AG43" s="107">
        <f>SUMIF('Расчёт (ТН)'!$A:$A,AG$15,'Расчёт (ТН)'!$AQ:$AQ)</f>
        <v>0</v>
      </c>
      <c r="AH43" s="107">
        <f>SUMIF('Расчёт (ТН)'!$A:$A,AH$15,'Расчёт (ТН)'!$AQ:$AQ)</f>
        <v>0</v>
      </c>
      <c r="AI43" s="107">
        <f>SUMIF('Расчёт (ТН)'!$A:$A,AI$15,'Расчёт (ТН)'!$AQ:$AQ)</f>
        <v>0</v>
      </c>
      <c r="AJ43" s="107">
        <f>SUMIF('Расчёт (ТН)'!$A:$A,AJ$15,'Расчёт (ТН)'!$AQ:$AQ)</f>
        <v>0</v>
      </c>
      <c r="AK43" s="107">
        <f>SUMIF('Расчёт (ТН)'!$A:$A,AK$15,'Расчёт (ТН)'!$AQ:$AQ)</f>
        <v>0</v>
      </c>
      <c r="AL43" s="107">
        <f>SUMIF('Расчёт (ТН)'!$A:$A,AL$15,'Расчёт (ТН)'!$AQ:$AQ)</f>
        <v>0</v>
      </c>
    </row>
    <row r="44" spans="1:38" s="177" customFormat="1">
      <c r="A44" s="106" t="s">
        <v>122</v>
      </c>
      <c r="B44" s="106" t="s">
        <v>112</v>
      </c>
      <c r="C44" s="107">
        <f>SUMIF('Расчёт (кг)'!$A:$A,C$15,'Расчёт (кг)'!$AU:$AU)</f>
        <v>0</v>
      </c>
      <c r="D44" s="107">
        <f>SUMIF('Расчёт (кг)'!$A:$A,D$15,'Расчёт (кг)'!$AU:$AU)</f>
        <v>0</v>
      </c>
      <c r="E44" s="107">
        <f>SUMIF('Расчёт (кг)'!$A:$A,E$15,'Расчёт (кг)'!$AU:$AU)</f>
        <v>0</v>
      </c>
      <c r="F44" s="107">
        <f>SUMIF('Расчёт (кг)'!$A:$A,F$15,'Расчёт (кг)'!$AU:$AU)</f>
        <v>0</v>
      </c>
      <c r="G44" s="107">
        <f>SUMIF('Расчёт (кг)'!$A:$A,G$15,'Расчёт (кг)'!$AU:$AU)</f>
        <v>0</v>
      </c>
      <c r="H44" s="107">
        <f>SUMIF('Расчёт (кг)'!$A:$A,H$15,'Расчёт (кг)'!$AU:$AU)</f>
        <v>0</v>
      </c>
      <c r="I44" s="107">
        <f>SUMIF('Расчёт (кг)'!$A:$A,I$15,'Расчёт (кг)'!$AU:$AU)</f>
        <v>0</v>
      </c>
      <c r="J44" s="107">
        <f>SUMIF('Расчёт (кг)'!$A:$A,J$15,'Расчёт (кг)'!$AU:$AU)</f>
        <v>0</v>
      </c>
      <c r="K44" s="107">
        <f>SUMIF('Расчёт (кг)'!$A:$A,K$15,'Расчёт (кг)'!$AU:$AU)</f>
        <v>0</v>
      </c>
      <c r="L44" s="107">
        <f>SUMIF('Расчёт (кг)'!$A:$A,L$15,'Расчёт (кг)'!$AU:$AU)</f>
        <v>0</v>
      </c>
      <c r="M44" s="107">
        <f>SUMIF('Расчёт (кг)'!$A:$A,M$15,'Расчёт (кг)'!$AU:$AU)</f>
        <v>0</v>
      </c>
      <c r="N44" s="107">
        <f>SUMIF('Расчёт (кг)'!$A:$A,N$15,'Расчёт (кг)'!$AU:$AU)</f>
        <v>0</v>
      </c>
      <c r="O44" s="107">
        <f>SUMIF('Расчёт (кг)'!$A:$A,O$15,'Расчёт (кг)'!$AU:$AU)</f>
        <v>0</v>
      </c>
      <c r="P44" s="107">
        <f>SUMIF('Расчёт (кг)'!$A:$A,P$15,'Расчёт (кг)'!$AU:$AU)</f>
        <v>0</v>
      </c>
      <c r="Q44" s="107">
        <f>SUMIF('Расчёт (кг)'!$A:$A,Q$15,'Расчёт (кг)'!$AU:$AU)</f>
        <v>0</v>
      </c>
      <c r="R44" s="107">
        <f>SUMIF('Расчёт (кг)'!$A:$A,R$15,'Расчёт (кг)'!$AU:$AU)</f>
        <v>0</v>
      </c>
      <c r="S44" s="107">
        <f>SUMIF('Расчёт (кг)'!$A:$A,S$15,'Расчёт (кг)'!$AU:$AU)</f>
        <v>0</v>
      </c>
      <c r="T44" s="107">
        <f>SUMIF('Расчёт (кг)'!$A:$A,T$15,'Расчёт (кг)'!$AU:$AU)</f>
        <v>0</v>
      </c>
      <c r="U44" s="107">
        <f>SUMIF('Расчёт (кг)'!$A:$A,U$15,'Расчёт (кг)'!$AU:$AU)</f>
        <v>0</v>
      </c>
      <c r="V44" s="107">
        <f>SUMIF('Расчёт (кг)'!$A:$A,V$15,'Расчёт (кг)'!$AU:$AU)</f>
        <v>0</v>
      </c>
      <c r="W44" s="107">
        <f>SUMIF('Расчёт (кг)'!$A:$A,W$15,'Расчёт (кг)'!$AU:$AU)</f>
        <v>0</v>
      </c>
      <c r="X44" s="107">
        <f>SUMIF('Расчёт (кг)'!$A:$A,X$15,'Расчёт (кг)'!$AU:$AU)</f>
        <v>0</v>
      </c>
      <c r="Y44" s="107">
        <f>SUMIF('Расчёт (кг)'!$A:$A,Y$15,'Расчёт (кг)'!$AU:$AU)</f>
        <v>0</v>
      </c>
      <c r="Z44" s="107">
        <f>SUMIF('Расчёт (кг)'!$A:$A,Z$15,'Расчёт (кг)'!$AU:$AU)</f>
        <v>0</v>
      </c>
      <c r="AA44" s="107">
        <f>SUMIF('Расчёт (кг)'!$A:$A,AA$15,'Расчёт (кг)'!$AU:$AU)</f>
        <v>0</v>
      </c>
      <c r="AB44" s="107">
        <f>SUMIF('Расчёт (кг)'!$A:$A,AB$15,'Расчёт (кг)'!$AU:$AU)</f>
        <v>0</v>
      </c>
      <c r="AC44" s="107">
        <f>SUMIF('Расчёт (кг)'!$A:$A,AC$15,'Расчёт (кг)'!$AU:$AU)</f>
        <v>0</v>
      </c>
      <c r="AD44" s="107">
        <f>SUMIF('Расчёт (кг)'!$A:$A,AD$15,'Расчёт (кг)'!$AU:$AU)</f>
        <v>0</v>
      </c>
      <c r="AE44" s="107">
        <f>SUMIF('Расчёт (кг)'!$A:$A,AE$15,'Расчёт (кг)'!$AU:$AU)</f>
        <v>0</v>
      </c>
      <c r="AF44" s="107">
        <f>SUMIF('Расчёт (кг)'!$A:$A,AF$15,'Расчёт (кг)'!$AU:$AU)</f>
        <v>0</v>
      </c>
      <c r="AG44" s="107">
        <f>SUMIF('Расчёт (кг)'!$A:$A,AG$15,'Расчёт (кг)'!$AU:$AU)</f>
        <v>0</v>
      </c>
      <c r="AH44" s="107">
        <f>SUMIF('Расчёт (кг)'!$A:$A,AH$15,'Расчёт (кг)'!$AU:$AU)</f>
        <v>0</v>
      </c>
      <c r="AI44" s="107">
        <f>SUMIF('Расчёт (кг)'!$A:$A,AI$15,'Расчёт (кг)'!$AU:$AU)</f>
        <v>0</v>
      </c>
      <c r="AJ44" s="107">
        <f>SUMIF('Расчёт (кг)'!$A:$A,AJ$15,'Расчёт (кг)'!$AU:$AU)</f>
        <v>0</v>
      </c>
      <c r="AK44" s="107">
        <f>SUMIF('Расчёт (кг)'!$A:$A,AK$15,'Расчёт (кг)'!$AU:$AU)</f>
        <v>0</v>
      </c>
      <c r="AL44" s="107">
        <f>SUMIF('Расчёт (кг)'!$A:$A,AL$15,'Расчёт (кг)'!$AU:$AU)</f>
        <v>0</v>
      </c>
    </row>
    <row r="45" spans="1:38" s="177" customFormat="1">
      <c r="A45" s="106" t="s">
        <v>122</v>
      </c>
      <c r="B45" s="106" t="s">
        <v>113</v>
      </c>
      <c r="C45" s="107" t="e">
        <f>INDEX(Тарифы!$1:$1048576,MATCH($A45,Тарифы!$A:$A,0),MATCH(VLOOKUP(C$15,'Расчёт (кг)'!$A:$C,3,0),Тарифы!$2:$2,0))*C44</f>
        <v>#N/A</v>
      </c>
      <c r="D45" s="107" t="e">
        <f>INDEX(Тарифы!$1:$1048576,MATCH($A45,Тарифы!$A:$A,0),MATCH(VLOOKUP(D$15,'Расчёт (кг)'!$A:$C,3,0),Тарифы!$2:$2,0))*D44</f>
        <v>#N/A</v>
      </c>
      <c r="E45" s="107" t="e">
        <f>INDEX(Тарифы!$1:$1048576,MATCH($A45,Тарифы!$A:$A,0),MATCH(VLOOKUP(E$15,'Расчёт (кг)'!$A:$C,3,0),Тарифы!$2:$2,0))*E44</f>
        <v>#N/A</v>
      </c>
      <c r="F45" s="107" t="e">
        <f>INDEX(Тарифы!$1:$1048576,MATCH($A45,Тарифы!$A:$A,0),MATCH(VLOOKUP(F$15,'Расчёт (кг)'!$A:$C,3,0),Тарифы!$2:$2,0))*F44</f>
        <v>#N/A</v>
      </c>
      <c r="G45" s="107" t="e">
        <f>INDEX(Тарифы!$1:$1048576,MATCH($A45,Тарифы!$A:$A,0),MATCH(VLOOKUP(G$15,'Расчёт (кг)'!$A:$C,3,0),Тарифы!$2:$2,0))*G44</f>
        <v>#N/A</v>
      </c>
      <c r="H45" s="107" t="e">
        <f>INDEX(Тарифы!$1:$1048576,MATCH($A45,Тарифы!$A:$A,0),MATCH(VLOOKUP(H$15,'Расчёт (кг)'!$A:$C,3,0),Тарифы!$2:$2,0))*H44</f>
        <v>#N/A</v>
      </c>
      <c r="I45" s="107" t="e">
        <f>INDEX(Тарифы!$1:$1048576,MATCH($A45,Тарифы!$A:$A,0),MATCH(VLOOKUP(I$15,'Расчёт (кг)'!$A:$C,3,0),Тарифы!$2:$2,0))*I44</f>
        <v>#N/A</v>
      </c>
      <c r="J45" s="107" t="e">
        <f>INDEX(Тарифы!$1:$1048576,MATCH($A45,Тарифы!$A:$A,0),MATCH(VLOOKUP(J$15,'Расчёт (кг)'!$A:$C,3,0),Тарифы!$2:$2,0))*J44</f>
        <v>#N/A</v>
      </c>
      <c r="K45" s="107" t="e">
        <f>INDEX(Тарифы!$1:$1048576,MATCH($A45,Тарифы!$A:$A,0),MATCH(VLOOKUP(K$15,'Расчёт (кг)'!$A:$C,3,0),Тарифы!$2:$2,0))*K44</f>
        <v>#N/A</v>
      </c>
      <c r="L45" s="107" t="e">
        <f>INDEX(Тарифы!$1:$1048576,MATCH($A45,Тарифы!$A:$A,0),MATCH(VLOOKUP(L$15,'Расчёт (кг)'!$A:$C,3,0),Тарифы!$2:$2,0))*L44</f>
        <v>#N/A</v>
      </c>
      <c r="M45" s="107" t="e">
        <f>INDEX(Тарифы!$1:$1048576,MATCH($A45,Тарифы!$A:$A,0),MATCH(VLOOKUP(M$15,'Расчёт (кг)'!$A:$C,3,0),Тарифы!$2:$2,0))*M44</f>
        <v>#N/A</v>
      </c>
      <c r="N45" s="107" t="e">
        <f>INDEX(Тарифы!$1:$1048576,MATCH($A45,Тарифы!$A:$A,0),MATCH(VLOOKUP(N$15,'Расчёт (кг)'!$A:$C,3,0),Тарифы!$2:$2,0))*N44</f>
        <v>#N/A</v>
      </c>
      <c r="O45" s="107" t="e">
        <f>INDEX(Тарифы!$1:$1048576,MATCH($A45,Тарифы!$A:$A,0),MATCH(VLOOKUP(O$15,'Расчёт (кг)'!$A:$C,3,0),Тарифы!$2:$2,0))*O44</f>
        <v>#N/A</v>
      </c>
      <c r="P45" s="107" t="e">
        <f>INDEX(Тарифы!$1:$1048576,MATCH($A45,Тарифы!$A:$A,0),MATCH(VLOOKUP(P$15,'Расчёт (кг)'!$A:$C,3,0),Тарифы!$2:$2,0))*P44</f>
        <v>#N/A</v>
      </c>
      <c r="Q45" s="107" t="e">
        <f>INDEX(Тарифы!$1:$1048576,MATCH($A45,Тарифы!$A:$A,0),MATCH(VLOOKUP(Q$15,'Расчёт (кг)'!$A:$C,3,0),Тарифы!$2:$2,0))*Q44</f>
        <v>#N/A</v>
      </c>
      <c r="R45" s="107" t="e">
        <f>INDEX(Тарифы!$1:$1048576,MATCH($A45,Тарифы!$A:$A,0),MATCH(VLOOKUP(R$15,'Расчёт (кг)'!$A:$C,3,0),Тарифы!$2:$2,0))*R44</f>
        <v>#N/A</v>
      </c>
      <c r="S45" s="107" t="e">
        <f>INDEX(Тарифы!$1:$1048576,MATCH($A45,Тарифы!$A:$A,0),MATCH(VLOOKUP(S$15,'Расчёт (кг)'!$A:$C,3,0),Тарифы!$2:$2,0))*S44</f>
        <v>#N/A</v>
      </c>
      <c r="T45" s="107" t="e">
        <f>INDEX(Тарифы!$1:$1048576,MATCH($A45,Тарифы!$A:$A,0),MATCH(VLOOKUP(T$15,'Расчёт (кг)'!$A:$C,3,0),Тарифы!$2:$2,0))*T44</f>
        <v>#N/A</v>
      </c>
      <c r="U45" s="107" t="e">
        <f>INDEX(Тарифы!$1:$1048576,MATCH($A45,Тарифы!$A:$A,0),MATCH(VLOOKUP(U$15,'Расчёт (кг)'!$A:$C,3,0),Тарифы!$2:$2,0))*U44</f>
        <v>#N/A</v>
      </c>
      <c r="V45" s="107" t="e">
        <f>INDEX(Тарифы!$1:$1048576,MATCH($A45,Тарифы!$A:$A,0),MATCH(VLOOKUP(V$15,'Расчёт (кг)'!$A:$C,3,0),Тарифы!$2:$2,0))*V44</f>
        <v>#N/A</v>
      </c>
      <c r="W45" s="107" t="e">
        <f>INDEX(Тарифы!$1:$1048576,MATCH($A45,Тарифы!$A:$A,0),MATCH(VLOOKUP(W$15,'Расчёт (кг)'!$A:$C,3,0),Тарифы!$2:$2,0))*W44</f>
        <v>#N/A</v>
      </c>
      <c r="X45" s="107" t="e">
        <f>INDEX(Тарифы!$1:$1048576,MATCH($A45,Тарифы!$A:$A,0),MATCH(VLOOKUP(X$15,'Расчёт (кг)'!$A:$C,3,0),Тарифы!$2:$2,0))*X44</f>
        <v>#N/A</v>
      </c>
      <c r="Y45" s="107" t="e">
        <f>INDEX(Тарифы!$1:$1048576,MATCH($A45,Тарифы!$A:$A,0),MATCH(VLOOKUP(Y$15,'Расчёт (кг)'!$A:$C,3,0),Тарифы!$2:$2,0))*Y44</f>
        <v>#N/A</v>
      </c>
      <c r="Z45" s="107" t="e">
        <f>INDEX(Тарифы!$1:$1048576,MATCH($A45,Тарифы!$A:$A,0),MATCH(VLOOKUP(Z$15,'Расчёт (кг)'!$A:$C,3,0),Тарифы!$2:$2,0))*Z44</f>
        <v>#N/A</v>
      </c>
      <c r="AA45" s="107" t="e">
        <f>INDEX(Тарифы!$1:$1048576,MATCH($A45,Тарифы!$A:$A,0),MATCH(VLOOKUP(AA$15,'Расчёт (кг)'!$A:$C,3,0),Тарифы!$2:$2,0))*AA44</f>
        <v>#N/A</v>
      </c>
      <c r="AB45" s="107" t="e">
        <f>INDEX(Тарифы!$1:$1048576,MATCH($A45,Тарифы!$A:$A,0),MATCH(VLOOKUP(AB$15,'Расчёт (кг)'!$A:$C,3,0),Тарифы!$2:$2,0))*AB44</f>
        <v>#N/A</v>
      </c>
      <c r="AC45" s="107" t="e">
        <f>INDEX(Тарифы!$1:$1048576,MATCH($A45,Тарифы!$A:$A,0),MATCH(VLOOKUP(AC$15,'Расчёт (кг)'!$A:$C,3,0),Тарифы!$2:$2,0))*AC44</f>
        <v>#N/A</v>
      </c>
      <c r="AD45" s="107" t="e">
        <f>INDEX(Тарифы!$1:$1048576,MATCH($A45,Тарифы!$A:$A,0),MATCH(VLOOKUP(AD$15,'Расчёт (кг)'!$A:$C,3,0),Тарифы!$2:$2,0))*AD44</f>
        <v>#N/A</v>
      </c>
      <c r="AE45" s="107" t="e">
        <f>INDEX(Тарифы!$1:$1048576,MATCH($A45,Тарифы!$A:$A,0),MATCH(VLOOKUP(AE$15,'Расчёт (кг)'!$A:$C,3,0),Тарифы!$2:$2,0))*AE44</f>
        <v>#N/A</v>
      </c>
      <c r="AF45" s="107" t="e">
        <f>INDEX(Тарифы!$1:$1048576,MATCH($A45,Тарифы!$A:$A,0),MATCH(VLOOKUP(AF$15,'Расчёт (кг)'!$A:$C,3,0),Тарифы!$2:$2,0))*AF44</f>
        <v>#N/A</v>
      </c>
      <c r="AG45" s="107" t="e">
        <f>INDEX(Тарифы!$1:$1048576,MATCH($A45,Тарифы!$A:$A,0),MATCH(VLOOKUP(AG$15,'Расчёт (кг)'!$A:$C,3,0),Тарифы!$2:$2,0))*AG44</f>
        <v>#N/A</v>
      </c>
      <c r="AH45" s="107" t="e">
        <f>INDEX(Тарифы!$1:$1048576,MATCH($A45,Тарифы!$A:$A,0),MATCH(VLOOKUP(AH$15,'Расчёт (кг)'!$A:$C,3,0),Тарифы!$2:$2,0))*AH44</f>
        <v>#N/A</v>
      </c>
      <c r="AI45" s="107" t="e">
        <f>INDEX(Тарифы!$1:$1048576,MATCH($A45,Тарифы!$A:$A,0),MATCH(VLOOKUP(AI$15,'Расчёт (кг)'!$A:$C,3,0),Тарифы!$2:$2,0))*AI44</f>
        <v>#N/A</v>
      </c>
      <c r="AJ45" s="107" t="e">
        <f>INDEX(Тарифы!$1:$1048576,MATCH($A45,Тарифы!$A:$A,0),MATCH(VLOOKUP(AJ$15,'Расчёт (кг)'!$A:$C,3,0),Тарифы!$2:$2,0))*AJ44</f>
        <v>#N/A</v>
      </c>
      <c r="AK45" s="107" t="e">
        <f>INDEX(Тарифы!$1:$1048576,MATCH($A45,Тарифы!$A:$A,0),MATCH(VLOOKUP(AK$15,'Расчёт (кг)'!$A:$C,3,0),Тарифы!$2:$2,0))*AK44</f>
        <v>#N/A</v>
      </c>
      <c r="AL45" s="107" t="e">
        <f>INDEX(Тарифы!$1:$1048576,MATCH($A45,Тарифы!$A:$A,0),MATCH(VLOOKUP(AL$15,'Расчёт (кг)'!$A:$C,3,0),Тарифы!$2:$2,0))*AL44</f>
        <v>#N/A</v>
      </c>
    </row>
    <row r="46" spans="1:38" s="177" customFormat="1">
      <c r="A46" s="106" t="s">
        <v>122</v>
      </c>
      <c r="B46" s="106" t="s">
        <v>114</v>
      </c>
      <c r="C46" s="107">
        <f>SUMIF('Расчёт (ТН)'!$A:$A,C$15,'Расчёт (ТН)'!$AU:$AU)</f>
        <v>0</v>
      </c>
      <c r="D46" s="107">
        <f>SUMIF('Расчёт (ТН)'!$A:$A,D$15,'Расчёт (ТН)'!$AU:$AU)</f>
        <v>0</v>
      </c>
      <c r="E46" s="107">
        <f>SUMIF('Расчёт (ТН)'!$A:$A,E$15,'Расчёт (ТН)'!$AU:$AU)</f>
        <v>0</v>
      </c>
      <c r="F46" s="107">
        <f>SUMIF('Расчёт (ТН)'!$A:$A,F$15,'Расчёт (ТН)'!$AU:$AU)</f>
        <v>0</v>
      </c>
      <c r="G46" s="107">
        <f>SUMIF('Расчёт (ТН)'!$A:$A,G$15,'Расчёт (ТН)'!$AU:$AU)</f>
        <v>0</v>
      </c>
      <c r="H46" s="107">
        <f>SUMIF('Расчёт (ТН)'!$A:$A,H$15,'Расчёт (ТН)'!$AU:$AU)</f>
        <v>0</v>
      </c>
      <c r="I46" s="107">
        <f>SUMIF('Расчёт (ТН)'!$A:$A,I$15,'Расчёт (ТН)'!$AU:$AU)</f>
        <v>0</v>
      </c>
      <c r="J46" s="107">
        <f>SUMIF('Расчёт (ТН)'!$A:$A,J$15,'Расчёт (ТН)'!$AU:$AU)</f>
        <v>0</v>
      </c>
      <c r="K46" s="107">
        <f>SUMIF('Расчёт (ТН)'!$A:$A,K$15,'Расчёт (ТН)'!$AU:$AU)</f>
        <v>0</v>
      </c>
      <c r="L46" s="107">
        <f>SUMIF('Расчёт (ТН)'!$A:$A,L$15,'Расчёт (ТН)'!$AU:$AU)</f>
        <v>0</v>
      </c>
      <c r="M46" s="107">
        <f>SUMIF('Расчёт (ТН)'!$A:$A,M$15,'Расчёт (ТН)'!$AU:$AU)</f>
        <v>0</v>
      </c>
      <c r="N46" s="107">
        <f>SUMIF('Расчёт (ТН)'!$A:$A,N$15,'Расчёт (ТН)'!$AU:$AU)</f>
        <v>0</v>
      </c>
      <c r="O46" s="107">
        <f>SUMIF('Расчёт (ТН)'!$A:$A,O$15,'Расчёт (ТН)'!$AU:$AU)</f>
        <v>0</v>
      </c>
      <c r="P46" s="107">
        <f>SUMIF('Расчёт (ТН)'!$A:$A,P$15,'Расчёт (ТН)'!$AU:$AU)</f>
        <v>0</v>
      </c>
      <c r="Q46" s="107">
        <f>SUMIF('Расчёт (ТН)'!$A:$A,Q$15,'Расчёт (ТН)'!$AU:$AU)</f>
        <v>0</v>
      </c>
      <c r="R46" s="107">
        <f>SUMIF('Расчёт (ТН)'!$A:$A,R$15,'Расчёт (ТН)'!$AU:$AU)</f>
        <v>0</v>
      </c>
      <c r="S46" s="107">
        <f>SUMIF('Расчёт (ТН)'!$A:$A,S$15,'Расчёт (ТН)'!$AU:$AU)</f>
        <v>0</v>
      </c>
      <c r="T46" s="107">
        <f>SUMIF('Расчёт (ТН)'!$A:$A,T$15,'Расчёт (ТН)'!$AU:$AU)</f>
        <v>0</v>
      </c>
      <c r="U46" s="107">
        <f>SUMIF('Расчёт (ТН)'!$A:$A,U$15,'Расчёт (ТН)'!$AU:$AU)</f>
        <v>0</v>
      </c>
      <c r="V46" s="107">
        <f>SUMIF('Расчёт (ТН)'!$A:$A,V$15,'Расчёт (ТН)'!$AU:$AU)</f>
        <v>0</v>
      </c>
      <c r="W46" s="107">
        <f>SUMIF('Расчёт (ТН)'!$A:$A,W$15,'Расчёт (ТН)'!$AU:$AU)</f>
        <v>0</v>
      </c>
      <c r="X46" s="107">
        <f>SUMIF('Расчёт (ТН)'!$A:$A,X$15,'Расчёт (ТН)'!$AU:$AU)</f>
        <v>0</v>
      </c>
      <c r="Y46" s="107">
        <f>SUMIF('Расчёт (ТН)'!$A:$A,Y$15,'Расчёт (ТН)'!$AU:$AU)</f>
        <v>0</v>
      </c>
      <c r="Z46" s="107">
        <f>SUMIF('Расчёт (ТН)'!$A:$A,Z$15,'Расчёт (ТН)'!$AU:$AU)</f>
        <v>0</v>
      </c>
      <c r="AA46" s="107">
        <f>SUMIF('Расчёт (ТН)'!$A:$A,AA$15,'Расчёт (ТН)'!$AU:$AU)</f>
        <v>0</v>
      </c>
      <c r="AB46" s="107">
        <f>SUMIF('Расчёт (ТН)'!$A:$A,AB$15,'Расчёт (ТН)'!$AU:$AU)</f>
        <v>0</v>
      </c>
      <c r="AC46" s="107">
        <f>SUMIF('Расчёт (ТН)'!$A:$A,AC$15,'Расчёт (ТН)'!$AU:$AU)</f>
        <v>0</v>
      </c>
      <c r="AD46" s="107">
        <f>SUMIF('Расчёт (ТН)'!$A:$A,AD$15,'Расчёт (ТН)'!$AU:$AU)</f>
        <v>0</v>
      </c>
      <c r="AE46" s="107">
        <f>SUMIF('Расчёт (ТН)'!$A:$A,AE$15,'Расчёт (ТН)'!$AU:$AU)</f>
        <v>0</v>
      </c>
      <c r="AF46" s="107">
        <f>SUMIF('Расчёт (ТН)'!$A:$A,AF$15,'Расчёт (ТН)'!$AU:$AU)</f>
        <v>0</v>
      </c>
      <c r="AG46" s="107">
        <f>SUMIF('Расчёт (ТН)'!$A:$A,AG$15,'Расчёт (ТН)'!$AU:$AU)</f>
        <v>0</v>
      </c>
      <c r="AH46" s="107">
        <f>SUMIF('Расчёт (ТН)'!$A:$A,AH$15,'Расчёт (ТН)'!$AU:$AU)</f>
        <v>0</v>
      </c>
      <c r="AI46" s="107">
        <f>SUMIF('Расчёт (ТН)'!$A:$A,AI$15,'Расчёт (ТН)'!$AU:$AU)</f>
        <v>0</v>
      </c>
      <c r="AJ46" s="107">
        <f>SUMIF('Расчёт (ТН)'!$A:$A,AJ$15,'Расчёт (ТН)'!$AU:$AU)</f>
        <v>0</v>
      </c>
      <c r="AK46" s="107">
        <f>SUMIF('Расчёт (ТН)'!$A:$A,AK$15,'Расчёт (ТН)'!$AU:$AU)</f>
        <v>0</v>
      </c>
      <c r="AL46" s="107">
        <f>SUMIF('Расчёт (ТН)'!$A:$A,AL$15,'Расчёт (ТН)'!$AU:$AU)</f>
        <v>0</v>
      </c>
    </row>
    <row r="47" spans="1:38" s="177" customFormat="1">
      <c r="A47" s="96"/>
      <c r="B47" s="97"/>
      <c r="C47" s="98"/>
      <c r="D47" s="98"/>
      <c r="E47" s="98"/>
      <c r="F47" s="98"/>
      <c r="G47" s="98"/>
      <c r="H47" s="98"/>
      <c r="I47" s="98"/>
      <c r="J47" s="98"/>
      <c r="K47" s="98"/>
      <c r="L47" s="98"/>
      <c r="M47" s="178"/>
      <c r="N47" s="178"/>
      <c r="O47" s="178"/>
      <c r="P47" s="178"/>
      <c r="Q47" s="178"/>
      <c r="R47" s="178"/>
      <c r="S47" s="178"/>
      <c r="T47" s="178"/>
      <c r="U47" s="178"/>
      <c r="V47" s="178"/>
      <c r="W47" s="178"/>
      <c r="X47" s="178"/>
      <c r="Y47" s="178"/>
      <c r="Z47" s="178"/>
      <c r="AA47" s="178"/>
      <c r="AB47" s="178"/>
      <c r="AC47" s="178"/>
      <c r="AD47" s="178"/>
      <c r="AE47" s="178"/>
      <c r="AF47" s="178"/>
      <c r="AG47" s="178"/>
      <c r="AH47" s="178"/>
      <c r="AI47" s="178"/>
      <c r="AJ47" s="178"/>
      <c r="AK47" s="178"/>
      <c r="AL47" s="178"/>
    </row>
    <row r="48" spans="1:38" s="78" customFormat="1">
      <c r="A48" s="261" t="s">
        <v>125</v>
      </c>
      <c r="B48" s="261" t="s">
        <v>112</v>
      </c>
      <c r="C48" s="262">
        <f>C51+C54</f>
        <v>0</v>
      </c>
      <c r="D48" s="262">
        <f t="shared" ref="D48:AL48" si="7">D51+D54</f>
        <v>0</v>
      </c>
      <c r="E48" s="262">
        <f t="shared" si="7"/>
        <v>0</v>
      </c>
      <c r="F48" s="262">
        <f t="shared" si="7"/>
        <v>0</v>
      </c>
      <c r="G48" s="262">
        <f t="shared" si="7"/>
        <v>0</v>
      </c>
      <c r="H48" s="262">
        <f t="shared" si="7"/>
        <v>0</v>
      </c>
      <c r="I48" s="262">
        <f t="shared" si="7"/>
        <v>0</v>
      </c>
      <c r="J48" s="262">
        <f t="shared" si="7"/>
        <v>0</v>
      </c>
      <c r="K48" s="262">
        <f t="shared" si="7"/>
        <v>0</v>
      </c>
      <c r="L48" s="262">
        <f t="shared" si="7"/>
        <v>0</v>
      </c>
      <c r="M48" s="262">
        <f t="shared" si="7"/>
        <v>0</v>
      </c>
      <c r="N48" s="262">
        <f t="shared" si="7"/>
        <v>0</v>
      </c>
      <c r="O48" s="262">
        <f t="shared" si="7"/>
        <v>0</v>
      </c>
      <c r="P48" s="262">
        <f t="shared" si="7"/>
        <v>0</v>
      </c>
      <c r="Q48" s="262">
        <f t="shared" si="7"/>
        <v>0</v>
      </c>
      <c r="R48" s="262">
        <f t="shared" si="7"/>
        <v>0</v>
      </c>
      <c r="S48" s="262">
        <f t="shared" si="7"/>
        <v>0</v>
      </c>
      <c r="T48" s="262">
        <f t="shared" si="7"/>
        <v>0</v>
      </c>
      <c r="U48" s="262">
        <f t="shared" si="7"/>
        <v>0</v>
      </c>
      <c r="V48" s="262">
        <f t="shared" si="7"/>
        <v>0</v>
      </c>
      <c r="W48" s="262">
        <f t="shared" si="7"/>
        <v>0</v>
      </c>
      <c r="X48" s="262">
        <f t="shared" si="7"/>
        <v>0</v>
      </c>
      <c r="Y48" s="262">
        <f t="shared" si="7"/>
        <v>0</v>
      </c>
      <c r="Z48" s="262">
        <f t="shared" si="7"/>
        <v>0</v>
      </c>
      <c r="AA48" s="262">
        <f t="shared" si="7"/>
        <v>0</v>
      </c>
      <c r="AB48" s="262">
        <f t="shared" si="7"/>
        <v>0</v>
      </c>
      <c r="AC48" s="262">
        <f t="shared" si="7"/>
        <v>0</v>
      </c>
      <c r="AD48" s="262">
        <f t="shared" si="7"/>
        <v>0</v>
      </c>
      <c r="AE48" s="262">
        <f t="shared" si="7"/>
        <v>0</v>
      </c>
      <c r="AF48" s="262">
        <f t="shared" si="7"/>
        <v>0</v>
      </c>
      <c r="AG48" s="262">
        <f t="shared" si="7"/>
        <v>0</v>
      </c>
      <c r="AH48" s="262">
        <f t="shared" si="7"/>
        <v>0</v>
      </c>
      <c r="AI48" s="262">
        <f t="shared" si="7"/>
        <v>0</v>
      </c>
      <c r="AJ48" s="262">
        <f t="shared" si="7"/>
        <v>0</v>
      </c>
      <c r="AK48" s="262">
        <f t="shared" si="7"/>
        <v>0</v>
      </c>
      <c r="AL48" s="262">
        <f t="shared" si="7"/>
        <v>0</v>
      </c>
    </row>
    <row r="49" spans="1:38" s="78" customFormat="1">
      <c r="A49" s="261" t="s">
        <v>125</v>
      </c>
      <c r="B49" s="261" t="s">
        <v>113</v>
      </c>
      <c r="C49" s="262" t="e">
        <f>(C52+C55)/2</f>
        <v>#N/A</v>
      </c>
      <c r="D49" s="262" t="e">
        <f t="shared" ref="D49:AL49" si="8">(D52+D55)/2</f>
        <v>#N/A</v>
      </c>
      <c r="E49" s="262" t="e">
        <f t="shared" si="8"/>
        <v>#N/A</v>
      </c>
      <c r="F49" s="262" t="e">
        <f t="shared" si="8"/>
        <v>#N/A</v>
      </c>
      <c r="G49" s="262" t="e">
        <f t="shared" si="8"/>
        <v>#N/A</v>
      </c>
      <c r="H49" s="262" t="e">
        <f t="shared" si="8"/>
        <v>#N/A</v>
      </c>
      <c r="I49" s="262" t="e">
        <f t="shared" si="8"/>
        <v>#N/A</v>
      </c>
      <c r="J49" s="262" t="e">
        <f t="shared" si="8"/>
        <v>#N/A</v>
      </c>
      <c r="K49" s="262" t="e">
        <f t="shared" si="8"/>
        <v>#N/A</v>
      </c>
      <c r="L49" s="262" t="e">
        <f t="shared" si="8"/>
        <v>#N/A</v>
      </c>
      <c r="M49" s="262" t="e">
        <f t="shared" si="8"/>
        <v>#N/A</v>
      </c>
      <c r="N49" s="262" t="e">
        <f t="shared" si="8"/>
        <v>#N/A</v>
      </c>
      <c r="O49" s="262" t="e">
        <f t="shared" si="8"/>
        <v>#N/A</v>
      </c>
      <c r="P49" s="262" t="e">
        <f t="shared" si="8"/>
        <v>#N/A</v>
      </c>
      <c r="Q49" s="262" t="e">
        <f t="shared" si="8"/>
        <v>#N/A</v>
      </c>
      <c r="R49" s="262" t="e">
        <f t="shared" si="8"/>
        <v>#N/A</v>
      </c>
      <c r="S49" s="262" t="e">
        <f t="shared" si="8"/>
        <v>#N/A</v>
      </c>
      <c r="T49" s="262" t="e">
        <f t="shared" si="8"/>
        <v>#N/A</v>
      </c>
      <c r="U49" s="262" t="e">
        <f t="shared" si="8"/>
        <v>#N/A</v>
      </c>
      <c r="V49" s="262" t="e">
        <f t="shared" si="8"/>
        <v>#N/A</v>
      </c>
      <c r="W49" s="262" t="e">
        <f t="shared" si="8"/>
        <v>#N/A</v>
      </c>
      <c r="X49" s="262" t="e">
        <f t="shared" si="8"/>
        <v>#N/A</v>
      </c>
      <c r="Y49" s="262" t="e">
        <f t="shared" si="8"/>
        <v>#N/A</v>
      </c>
      <c r="Z49" s="262" t="e">
        <f t="shared" si="8"/>
        <v>#N/A</v>
      </c>
      <c r="AA49" s="262" t="e">
        <f t="shared" si="8"/>
        <v>#N/A</v>
      </c>
      <c r="AB49" s="262" t="e">
        <f t="shared" si="8"/>
        <v>#N/A</v>
      </c>
      <c r="AC49" s="262" t="e">
        <f t="shared" si="8"/>
        <v>#N/A</v>
      </c>
      <c r="AD49" s="262" t="e">
        <f t="shared" si="8"/>
        <v>#N/A</v>
      </c>
      <c r="AE49" s="262" t="e">
        <f t="shared" si="8"/>
        <v>#N/A</v>
      </c>
      <c r="AF49" s="262" t="e">
        <f t="shared" si="8"/>
        <v>#N/A</v>
      </c>
      <c r="AG49" s="262" t="e">
        <f t="shared" si="8"/>
        <v>#N/A</v>
      </c>
      <c r="AH49" s="262" t="e">
        <f t="shared" si="8"/>
        <v>#N/A</v>
      </c>
      <c r="AI49" s="262" t="e">
        <f t="shared" si="8"/>
        <v>#N/A</v>
      </c>
      <c r="AJ49" s="262" t="e">
        <f t="shared" si="8"/>
        <v>#N/A</v>
      </c>
      <c r="AK49" s="262" t="e">
        <f t="shared" si="8"/>
        <v>#N/A</v>
      </c>
      <c r="AL49" s="262" t="e">
        <f t="shared" si="8"/>
        <v>#N/A</v>
      </c>
    </row>
    <row r="50" spans="1:38" s="78" customFormat="1" ht="13.8" thickBot="1">
      <c r="A50" s="263" t="s">
        <v>125</v>
      </c>
      <c r="B50" s="263" t="s">
        <v>114</v>
      </c>
      <c r="C50" s="264">
        <f>C53+C56</f>
        <v>0</v>
      </c>
      <c r="D50" s="264">
        <f t="shared" ref="D50:AL50" si="9">D53+D56</f>
        <v>0</v>
      </c>
      <c r="E50" s="264">
        <f t="shared" si="9"/>
        <v>0</v>
      </c>
      <c r="F50" s="264">
        <f t="shared" si="9"/>
        <v>0</v>
      </c>
      <c r="G50" s="264">
        <f t="shared" si="9"/>
        <v>0</v>
      </c>
      <c r="H50" s="264">
        <f t="shared" si="9"/>
        <v>0</v>
      </c>
      <c r="I50" s="264">
        <f t="shared" si="9"/>
        <v>0</v>
      </c>
      <c r="J50" s="264">
        <f t="shared" si="9"/>
        <v>0</v>
      </c>
      <c r="K50" s="264">
        <f t="shared" si="9"/>
        <v>0</v>
      </c>
      <c r="L50" s="264">
        <f t="shared" si="9"/>
        <v>0</v>
      </c>
      <c r="M50" s="264">
        <f t="shared" si="9"/>
        <v>0</v>
      </c>
      <c r="N50" s="264">
        <f t="shared" si="9"/>
        <v>0</v>
      </c>
      <c r="O50" s="264">
        <f t="shared" si="9"/>
        <v>0</v>
      </c>
      <c r="P50" s="264">
        <f t="shared" si="9"/>
        <v>0</v>
      </c>
      <c r="Q50" s="264">
        <f t="shared" si="9"/>
        <v>0</v>
      </c>
      <c r="R50" s="264">
        <f t="shared" si="9"/>
        <v>0</v>
      </c>
      <c r="S50" s="264">
        <f t="shared" si="9"/>
        <v>0</v>
      </c>
      <c r="T50" s="264">
        <f t="shared" si="9"/>
        <v>0</v>
      </c>
      <c r="U50" s="264">
        <f t="shared" si="9"/>
        <v>0</v>
      </c>
      <c r="V50" s="264">
        <f t="shared" si="9"/>
        <v>0</v>
      </c>
      <c r="W50" s="264">
        <f t="shared" si="9"/>
        <v>0</v>
      </c>
      <c r="X50" s="264">
        <f t="shared" si="9"/>
        <v>0</v>
      </c>
      <c r="Y50" s="264">
        <f t="shared" si="9"/>
        <v>0</v>
      </c>
      <c r="Z50" s="264">
        <f t="shared" si="9"/>
        <v>0</v>
      </c>
      <c r="AA50" s="264">
        <f t="shared" si="9"/>
        <v>0</v>
      </c>
      <c r="AB50" s="264">
        <f t="shared" si="9"/>
        <v>0</v>
      </c>
      <c r="AC50" s="264">
        <f t="shared" si="9"/>
        <v>0</v>
      </c>
      <c r="AD50" s="264">
        <f t="shared" si="9"/>
        <v>0</v>
      </c>
      <c r="AE50" s="264">
        <f t="shared" si="9"/>
        <v>0</v>
      </c>
      <c r="AF50" s="264">
        <f t="shared" si="9"/>
        <v>0</v>
      </c>
      <c r="AG50" s="264">
        <f t="shared" si="9"/>
        <v>0</v>
      </c>
      <c r="AH50" s="264">
        <f t="shared" si="9"/>
        <v>0</v>
      </c>
      <c r="AI50" s="264">
        <f t="shared" si="9"/>
        <v>0</v>
      </c>
      <c r="AJ50" s="264">
        <f t="shared" si="9"/>
        <v>0</v>
      </c>
      <c r="AK50" s="264">
        <f t="shared" si="9"/>
        <v>0</v>
      </c>
      <c r="AL50" s="264">
        <f t="shared" si="9"/>
        <v>0</v>
      </c>
    </row>
    <row r="51" spans="1:38" s="177" customFormat="1">
      <c r="A51" s="265" t="s">
        <v>124</v>
      </c>
      <c r="B51" s="265" t="s">
        <v>112</v>
      </c>
      <c r="C51" s="266">
        <f>SUMIF('Расчёт (кг)'!$A:$A,C$15,'Расчёт (кг)'!$AW:$AW)</f>
        <v>0</v>
      </c>
      <c r="D51" s="266">
        <f>SUMIF('Расчёт (кг)'!$A:$A,D$15,'Расчёт (кг)'!$AW:$AW)</f>
        <v>0</v>
      </c>
      <c r="E51" s="266">
        <f>SUMIF('Расчёт (кг)'!$A:$A,E$15,'Расчёт (кг)'!$AW:$AW)</f>
        <v>0</v>
      </c>
      <c r="F51" s="266">
        <f>SUMIF('Расчёт (кг)'!$A:$A,F$15,'Расчёт (кг)'!$AW:$AW)</f>
        <v>0</v>
      </c>
      <c r="G51" s="266">
        <f>SUMIF('Расчёт (кг)'!$A:$A,G$15,'Расчёт (кг)'!$AW:$AW)</f>
        <v>0</v>
      </c>
      <c r="H51" s="266">
        <f>SUMIF('Расчёт (кг)'!$A:$A,H$15,'Расчёт (кг)'!$AW:$AW)</f>
        <v>0</v>
      </c>
      <c r="I51" s="266">
        <f>SUMIF('Расчёт (кг)'!$A:$A,I$15,'Расчёт (кг)'!$AW:$AW)</f>
        <v>0</v>
      </c>
      <c r="J51" s="266">
        <f>SUMIF('Расчёт (кг)'!$A:$A,J$15,'Расчёт (кг)'!$AW:$AW)</f>
        <v>0</v>
      </c>
      <c r="K51" s="266">
        <f>SUMIF('Расчёт (кг)'!$A:$A,K$15,'Расчёт (кг)'!$AW:$AW)</f>
        <v>0</v>
      </c>
      <c r="L51" s="266">
        <f>SUMIF('Расчёт (кг)'!$A:$A,L$15,'Расчёт (кг)'!$AW:$AW)</f>
        <v>0</v>
      </c>
      <c r="M51" s="266">
        <f>SUMIF('Расчёт (кг)'!$A:$A,M$15,'Расчёт (кг)'!$AW:$AW)</f>
        <v>0</v>
      </c>
      <c r="N51" s="266">
        <f>SUMIF('Расчёт (кг)'!$A:$A,N$15,'Расчёт (кг)'!$AW:$AW)</f>
        <v>0</v>
      </c>
      <c r="O51" s="266">
        <f>SUMIF('Расчёт (кг)'!$A:$A,O$15,'Расчёт (кг)'!$AW:$AW)</f>
        <v>0</v>
      </c>
      <c r="P51" s="266">
        <f>SUMIF('Расчёт (кг)'!$A:$A,P$15,'Расчёт (кг)'!$AW:$AW)</f>
        <v>0</v>
      </c>
      <c r="Q51" s="266">
        <f>SUMIF('Расчёт (кг)'!$A:$A,Q$15,'Расчёт (кг)'!$AW:$AW)</f>
        <v>0</v>
      </c>
      <c r="R51" s="266">
        <f>SUMIF('Расчёт (кг)'!$A:$A,R$15,'Расчёт (кг)'!$AW:$AW)</f>
        <v>0</v>
      </c>
      <c r="S51" s="266">
        <f>SUMIF('Расчёт (кг)'!$A:$A,S$15,'Расчёт (кг)'!$AW:$AW)</f>
        <v>0</v>
      </c>
      <c r="T51" s="266">
        <f>SUMIF('Расчёт (кг)'!$A:$A,T$15,'Расчёт (кг)'!$AW:$AW)</f>
        <v>0</v>
      </c>
      <c r="U51" s="266">
        <f>SUMIF('Расчёт (кг)'!$A:$A,U$15,'Расчёт (кг)'!$AW:$AW)</f>
        <v>0</v>
      </c>
      <c r="V51" s="266">
        <f>SUMIF('Расчёт (кг)'!$A:$A,V$15,'Расчёт (кг)'!$AW:$AW)</f>
        <v>0</v>
      </c>
      <c r="W51" s="266">
        <f>SUMIF('Расчёт (кг)'!$A:$A,W$15,'Расчёт (кг)'!$AW:$AW)</f>
        <v>0</v>
      </c>
      <c r="X51" s="266">
        <f>SUMIF('Расчёт (кг)'!$A:$A,X$15,'Расчёт (кг)'!$AW:$AW)</f>
        <v>0</v>
      </c>
      <c r="Y51" s="266">
        <f>SUMIF('Расчёт (кг)'!$A:$A,Y$15,'Расчёт (кг)'!$AW:$AW)</f>
        <v>0</v>
      </c>
      <c r="Z51" s="266">
        <f>SUMIF('Расчёт (кг)'!$A:$A,Z$15,'Расчёт (кг)'!$AW:$AW)</f>
        <v>0</v>
      </c>
      <c r="AA51" s="266">
        <f>SUMIF('Расчёт (кг)'!$A:$A,AA$15,'Расчёт (кг)'!$AW:$AW)</f>
        <v>0</v>
      </c>
      <c r="AB51" s="266">
        <f>SUMIF('Расчёт (кг)'!$A:$A,AB$15,'Расчёт (кг)'!$AW:$AW)</f>
        <v>0</v>
      </c>
      <c r="AC51" s="266">
        <f>SUMIF('Расчёт (кг)'!$A:$A,AC$15,'Расчёт (кг)'!$AW:$AW)</f>
        <v>0</v>
      </c>
      <c r="AD51" s="266">
        <f>SUMIF('Расчёт (кг)'!$A:$A,AD$15,'Расчёт (кг)'!$AW:$AW)</f>
        <v>0</v>
      </c>
      <c r="AE51" s="266">
        <f>SUMIF('Расчёт (кг)'!$A:$A,AE$15,'Расчёт (кг)'!$AW:$AW)</f>
        <v>0</v>
      </c>
      <c r="AF51" s="266">
        <f>SUMIF('Расчёт (кг)'!$A:$A,AF$15,'Расчёт (кг)'!$AW:$AW)</f>
        <v>0</v>
      </c>
      <c r="AG51" s="266">
        <f>SUMIF('Расчёт (кг)'!$A:$A,AG$15,'Расчёт (кг)'!$AW:$AW)</f>
        <v>0</v>
      </c>
      <c r="AH51" s="266">
        <f>SUMIF('Расчёт (кг)'!$A:$A,AH$15,'Расчёт (кг)'!$AW:$AW)</f>
        <v>0</v>
      </c>
      <c r="AI51" s="266">
        <f>SUMIF('Расчёт (кг)'!$A:$A,AI$15,'Расчёт (кг)'!$AW:$AW)</f>
        <v>0</v>
      </c>
      <c r="AJ51" s="266">
        <f>SUMIF('Расчёт (кг)'!$A:$A,AJ$15,'Расчёт (кг)'!$AW:$AW)</f>
        <v>0</v>
      </c>
      <c r="AK51" s="266">
        <f>SUMIF('Расчёт (кг)'!$A:$A,AK$15,'Расчёт (кг)'!$AW:$AW)</f>
        <v>0</v>
      </c>
      <c r="AL51" s="266">
        <f>SUMIF('Расчёт (кг)'!$A:$A,AL$15,'Расчёт (кг)'!$AW:$AW)</f>
        <v>0</v>
      </c>
    </row>
    <row r="52" spans="1:38" s="177" customFormat="1">
      <c r="A52" s="267" t="s">
        <v>124</v>
      </c>
      <c r="B52" s="267" t="s">
        <v>113</v>
      </c>
      <c r="C52" s="268" t="e">
        <f>INDEX(Тарифы!$1:$1048576,MATCH($A52,Тарифы!$A:$A,0),MATCH(VLOOKUP(C$15,'Расчёт (кг)'!$A:$C,3,0),Тарифы!$2:$2,0))*C51</f>
        <v>#N/A</v>
      </c>
      <c r="D52" s="268" t="e">
        <f>INDEX(Тарифы!$1:$1048576,MATCH($A52,Тарифы!$A:$A,0),MATCH(VLOOKUP(D$15,'Расчёт (кг)'!$A:$C,3,0),Тарифы!$2:$2,0))*D51</f>
        <v>#N/A</v>
      </c>
      <c r="E52" s="268" t="e">
        <f>INDEX(Тарифы!$1:$1048576,MATCH($A52,Тарифы!$A:$A,0),MATCH(VLOOKUP(E$15,'Расчёт (кг)'!$A:$C,3,0),Тарифы!$2:$2,0))*E51</f>
        <v>#N/A</v>
      </c>
      <c r="F52" s="268" t="e">
        <f>INDEX(Тарифы!$1:$1048576,MATCH($A52,Тарифы!$A:$A,0),MATCH(VLOOKUP(F$15,'Расчёт (кг)'!$A:$C,3,0),Тарифы!$2:$2,0))*F51</f>
        <v>#N/A</v>
      </c>
      <c r="G52" s="268" t="e">
        <f>INDEX(Тарифы!$1:$1048576,MATCH($A52,Тарифы!$A:$A,0),MATCH(VLOOKUP(G$15,'Расчёт (кг)'!$A:$C,3,0),Тарифы!$2:$2,0))*G51</f>
        <v>#N/A</v>
      </c>
      <c r="H52" s="268" t="e">
        <f>INDEX(Тарифы!$1:$1048576,MATCH($A52,Тарифы!$A:$A,0),MATCH(VLOOKUP(H$15,'Расчёт (кг)'!$A:$C,3,0),Тарифы!$2:$2,0))*H51</f>
        <v>#N/A</v>
      </c>
      <c r="I52" s="268" t="e">
        <f>INDEX(Тарифы!$1:$1048576,MATCH($A52,Тарифы!$A:$A,0),MATCH(VLOOKUP(I$15,'Расчёт (кг)'!$A:$C,3,0),Тарифы!$2:$2,0))*I51</f>
        <v>#N/A</v>
      </c>
      <c r="J52" s="268" t="e">
        <f>INDEX(Тарифы!$1:$1048576,MATCH($A52,Тарифы!$A:$A,0),MATCH(VLOOKUP(J$15,'Расчёт (кг)'!$A:$C,3,0),Тарифы!$2:$2,0))*J51</f>
        <v>#N/A</v>
      </c>
      <c r="K52" s="268" t="e">
        <f>INDEX(Тарифы!$1:$1048576,MATCH($A52,Тарифы!$A:$A,0),MATCH(VLOOKUP(K$15,'Расчёт (кг)'!$A:$C,3,0),Тарифы!$2:$2,0))*K51</f>
        <v>#N/A</v>
      </c>
      <c r="L52" s="268" t="e">
        <f>INDEX(Тарифы!$1:$1048576,MATCH($A52,Тарифы!$A:$A,0),MATCH(VLOOKUP(L$15,'Расчёт (кг)'!$A:$C,3,0),Тарифы!$2:$2,0))*L51</f>
        <v>#N/A</v>
      </c>
      <c r="M52" s="268" t="e">
        <f>INDEX(Тарифы!$1:$1048576,MATCH($A52,Тарифы!$A:$A,0),MATCH(VLOOKUP(M$15,'Расчёт (кг)'!$A:$C,3,0),Тарифы!$2:$2,0))*M51</f>
        <v>#N/A</v>
      </c>
      <c r="N52" s="268" t="e">
        <f>INDEX(Тарифы!$1:$1048576,MATCH($A52,Тарифы!$A:$A,0),MATCH(VLOOKUP(N$15,'Расчёт (кг)'!$A:$C,3,0),Тарифы!$2:$2,0))*N51</f>
        <v>#N/A</v>
      </c>
      <c r="O52" s="268" t="e">
        <f>INDEX(Тарифы!$1:$1048576,MATCH($A52,Тарифы!$A:$A,0),MATCH(VLOOKUP(O$15,'Расчёт (кг)'!$A:$C,3,0),Тарифы!$2:$2,0))*O51</f>
        <v>#N/A</v>
      </c>
      <c r="P52" s="268" t="e">
        <f>INDEX(Тарифы!$1:$1048576,MATCH($A52,Тарифы!$A:$A,0),MATCH(VLOOKUP(P$15,'Расчёт (кг)'!$A:$C,3,0),Тарифы!$2:$2,0))*P51</f>
        <v>#N/A</v>
      </c>
      <c r="Q52" s="268" t="e">
        <f>INDEX(Тарифы!$1:$1048576,MATCH($A52,Тарифы!$A:$A,0),MATCH(VLOOKUP(Q$15,'Расчёт (кг)'!$A:$C,3,0),Тарифы!$2:$2,0))*Q51</f>
        <v>#N/A</v>
      </c>
      <c r="R52" s="268" t="e">
        <f>INDEX(Тарифы!$1:$1048576,MATCH($A52,Тарифы!$A:$A,0),MATCH(VLOOKUP(R$15,'Расчёт (кг)'!$A:$C,3,0),Тарифы!$2:$2,0))*R51</f>
        <v>#N/A</v>
      </c>
      <c r="S52" s="268" t="e">
        <f>INDEX(Тарифы!$1:$1048576,MATCH($A52,Тарифы!$A:$A,0),MATCH(VLOOKUP(S$15,'Расчёт (кг)'!$A:$C,3,0),Тарифы!$2:$2,0))*S51</f>
        <v>#N/A</v>
      </c>
      <c r="T52" s="268" t="e">
        <f>INDEX(Тарифы!$1:$1048576,MATCH($A52,Тарифы!$A:$A,0),MATCH(VLOOKUP(T$15,'Расчёт (кг)'!$A:$C,3,0),Тарифы!$2:$2,0))*T51</f>
        <v>#N/A</v>
      </c>
      <c r="U52" s="268" t="e">
        <f>INDEX(Тарифы!$1:$1048576,MATCH($A52,Тарифы!$A:$A,0),MATCH(VLOOKUP(U$15,'Расчёт (кг)'!$A:$C,3,0),Тарифы!$2:$2,0))*U51</f>
        <v>#N/A</v>
      </c>
      <c r="V52" s="268" t="e">
        <f>INDEX(Тарифы!$1:$1048576,MATCH($A52,Тарифы!$A:$A,0),MATCH(VLOOKUP(V$15,'Расчёт (кг)'!$A:$C,3,0),Тарифы!$2:$2,0))*V51</f>
        <v>#N/A</v>
      </c>
      <c r="W52" s="268" t="e">
        <f>INDEX(Тарифы!$1:$1048576,MATCH($A52,Тарифы!$A:$A,0),MATCH(VLOOKUP(W$15,'Расчёт (кг)'!$A:$C,3,0),Тарифы!$2:$2,0))*W51</f>
        <v>#N/A</v>
      </c>
      <c r="X52" s="268" t="e">
        <f>INDEX(Тарифы!$1:$1048576,MATCH($A52,Тарифы!$A:$A,0),MATCH(VLOOKUP(X$15,'Расчёт (кг)'!$A:$C,3,0),Тарифы!$2:$2,0))*X51</f>
        <v>#N/A</v>
      </c>
      <c r="Y52" s="268" t="e">
        <f>INDEX(Тарифы!$1:$1048576,MATCH($A52,Тарифы!$A:$A,0),MATCH(VLOOKUP(Y$15,'Расчёт (кг)'!$A:$C,3,0),Тарифы!$2:$2,0))*Y51</f>
        <v>#N/A</v>
      </c>
      <c r="Z52" s="268" t="e">
        <f>INDEX(Тарифы!$1:$1048576,MATCH($A52,Тарифы!$A:$A,0),MATCH(VLOOKUP(Z$15,'Расчёт (кг)'!$A:$C,3,0),Тарифы!$2:$2,0))*Z51</f>
        <v>#N/A</v>
      </c>
      <c r="AA52" s="268" t="e">
        <f>INDEX(Тарифы!$1:$1048576,MATCH($A52,Тарифы!$A:$A,0),MATCH(VLOOKUP(AA$15,'Расчёт (кг)'!$A:$C,3,0),Тарифы!$2:$2,0))*AA51</f>
        <v>#N/A</v>
      </c>
      <c r="AB52" s="268" t="e">
        <f>INDEX(Тарифы!$1:$1048576,MATCH($A52,Тарифы!$A:$A,0),MATCH(VLOOKUP(AB$15,'Расчёт (кг)'!$A:$C,3,0),Тарифы!$2:$2,0))*AB51</f>
        <v>#N/A</v>
      </c>
      <c r="AC52" s="268" t="e">
        <f>INDEX(Тарифы!$1:$1048576,MATCH($A52,Тарифы!$A:$A,0),MATCH(VLOOKUP(AC$15,'Расчёт (кг)'!$A:$C,3,0),Тарифы!$2:$2,0))*AC51</f>
        <v>#N/A</v>
      </c>
      <c r="AD52" s="268" t="e">
        <f>INDEX(Тарифы!$1:$1048576,MATCH($A52,Тарифы!$A:$A,0),MATCH(VLOOKUP(AD$15,'Расчёт (кг)'!$A:$C,3,0),Тарифы!$2:$2,0))*AD51</f>
        <v>#N/A</v>
      </c>
      <c r="AE52" s="268" t="e">
        <f>INDEX(Тарифы!$1:$1048576,MATCH($A52,Тарифы!$A:$A,0),MATCH(VLOOKUP(AE$15,'Расчёт (кг)'!$A:$C,3,0),Тарифы!$2:$2,0))*AE51</f>
        <v>#N/A</v>
      </c>
      <c r="AF52" s="268" t="e">
        <f>INDEX(Тарифы!$1:$1048576,MATCH($A52,Тарифы!$A:$A,0),MATCH(VLOOKUP(AF$15,'Расчёт (кг)'!$A:$C,3,0),Тарифы!$2:$2,0))*AF51</f>
        <v>#N/A</v>
      </c>
      <c r="AG52" s="268" t="e">
        <f>INDEX(Тарифы!$1:$1048576,MATCH($A52,Тарифы!$A:$A,0),MATCH(VLOOKUP(AG$15,'Расчёт (кг)'!$A:$C,3,0),Тарифы!$2:$2,0))*AG51</f>
        <v>#N/A</v>
      </c>
      <c r="AH52" s="268" t="e">
        <f>INDEX(Тарифы!$1:$1048576,MATCH($A52,Тарифы!$A:$A,0),MATCH(VLOOKUP(AH$15,'Расчёт (кг)'!$A:$C,3,0),Тарифы!$2:$2,0))*AH51</f>
        <v>#N/A</v>
      </c>
      <c r="AI52" s="268" t="e">
        <f>INDEX(Тарифы!$1:$1048576,MATCH($A52,Тарифы!$A:$A,0),MATCH(VLOOKUP(AI$15,'Расчёт (кг)'!$A:$C,3,0),Тарифы!$2:$2,0))*AI51</f>
        <v>#N/A</v>
      </c>
      <c r="AJ52" s="268" t="e">
        <f>INDEX(Тарифы!$1:$1048576,MATCH($A52,Тарифы!$A:$A,0),MATCH(VLOOKUP(AJ$15,'Расчёт (кг)'!$A:$C,3,0),Тарифы!$2:$2,0))*AJ51</f>
        <v>#N/A</v>
      </c>
      <c r="AK52" s="268" t="e">
        <f>INDEX(Тарифы!$1:$1048576,MATCH($A52,Тарифы!$A:$A,0),MATCH(VLOOKUP(AK$15,'Расчёт (кг)'!$A:$C,3,0),Тарифы!$2:$2,0))*AK51</f>
        <v>#N/A</v>
      </c>
      <c r="AL52" s="268" t="e">
        <f>INDEX(Тарифы!$1:$1048576,MATCH($A52,Тарифы!$A:$A,0),MATCH(VLOOKUP(AL$15,'Расчёт (кг)'!$A:$C,3,0),Тарифы!$2:$2,0))*AL51</f>
        <v>#N/A</v>
      </c>
    </row>
    <row r="53" spans="1:38" s="177" customFormat="1">
      <c r="A53" s="267" t="s">
        <v>124</v>
      </c>
      <c r="B53" s="267" t="s">
        <v>114</v>
      </c>
      <c r="C53" s="268">
        <f>SUMIF('Расчёт (ТН)'!$A:$A,C$15,'Расчёт (ТН)'!$AW:$AW)</f>
        <v>0</v>
      </c>
      <c r="D53" s="268">
        <f>SUMIF('Расчёт (ТН)'!$A:$A,D$15,'Расчёт (ТН)'!$AW:$AW)</f>
        <v>0</v>
      </c>
      <c r="E53" s="268">
        <f>SUMIF('Расчёт (ТН)'!$A:$A,E$15,'Расчёт (ТН)'!$AW:$AW)</f>
        <v>0</v>
      </c>
      <c r="F53" s="268">
        <f>SUMIF('Расчёт (ТН)'!$A:$A,F$15,'Расчёт (ТН)'!$AW:$AW)</f>
        <v>0</v>
      </c>
      <c r="G53" s="268">
        <f>SUMIF('Расчёт (ТН)'!$A:$A,G$15,'Расчёт (ТН)'!$AW:$AW)</f>
        <v>0</v>
      </c>
      <c r="H53" s="268">
        <f>SUMIF('Расчёт (ТН)'!$A:$A,H$15,'Расчёт (ТН)'!$AW:$AW)</f>
        <v>0</v>
      </c>
      <c r="I53" s="268">
        <f>SUMIF('Расчёт (ТН)'!$A:$A,I$15,'Расчёт (ТН)'!$AW:$AW)</f>
        <v>0</v>
      </c>
      <c r="J53" s="268">
        <f>SUMIF('Расчёт (ТН)'!$A:$A,J$15,'Расчёт (ТН)'!$AW:$AW)</f>
        <v>0</v>
      </c>
      <c r="K53" s="268">
        <f>SUMIF('Расчёт (ТН)'!$A:$A,K$15,'Расчёт (ТН)'!$AW:$AW)</f>
        <v>0</v>
      </c>
      <c r="L53" s="268">
        <f>SUMIF('Расчёт (ТН)'!$A:$A,L$15,'Расчёт (ТН)'!$AW:$AW)</f>
        <v>0</v>
      </c>
      <c r="M53" s="268">
        <f>SUMIF('Расчёт (ТН)'!$A:$A,M$15,'Расчёт (ТН)'!$AW:$AW)</f>
        <v>0</v>
      </c>
      <c r="N53" s="268">
        <f>SUMIF('Расчёт (ТН)'!$A:$A,N$15,'Расчёт (ТН)'!$AW:$AW)</f>
        <v>0</v>
      </c>
      <c r="O53" s="268">
        <f>SUMIF('Расчёт (ТН)'!$A:$A,O$15,'Расчёт (ТН)'!$AW:$AW)</f>
        <v>0</v>
      </c>
      <c r="P53" s="268">
        <f>SUMIF('Расчёт (ТН)'!$A:$A,P$15,'Расчёт (ТН)'!$AW:$AW)</f>
        <v>0</v>
      </c>
      <c r="Q53" s="268">
        <f>SUMIF('Расчёт (ТН)'!$A:$A,Q$15,'Расчёт (ТН)'!$AW:$AW)</f>
        <v>0</v>
      </c>
      <c r="R53" s="268">
        <f>SUMIF('Расчёт (ТН)'!$A:$A,R$15,'Расчёт (ТН)'!$AW:$AW)</f>
        <v>0</v>
      </c>
      <c r="S53" s="268">
        <f>SUMIF('Расчёт (ТН)'!$A:$A,S$15,'Расчёт (ТН)'!$AW:$AW)</f>
        <v>0</v>
      </c>
      <c r="T53" s="268">
        <f>SUMIF('Расчёт (ТН)'!$A:$A,T$15,'Расчёт (ТН)'!$AW:$AW)</f>
        <v>0</v>
      </c>
      <c r="U53" s="268">
        <f>SUMIF('Расчёт (ТН)'!$A:$A,U$15,'Расчёт (ТН)'!$AW:$AW)</f>
        <v>0</v>
      </c>
      <c r="V53" s="268">
        <f>SUMIF('Расчёт (ТН)'!$A:$A,V$15,'Расчёт (ТН)'!$AW:$AW)</f>
        <v>0</v>
      </c>
      <c r="W53" s="268">
        <f>SUMIF('Расчёт (ТН)'!$A:$A,W$15,'Расчёт (ТН)'!$AW:$AW)</f>
        <v>0</v>
      </c>
      <c r="X53" s="268">
        <f>SUMIF('Расчёт (ТН)'!$A:$A,X$15,'Расчёт (ТН)'!$AW:$AW)</f>
        <v>0</v>
      </c>
      <c r="Y53" s="268">
        <f>SUMIF('Расчёт (ТН)'!$A:$A,Y$15,'Расчёт (ТН)'!$AW:$AW)</f>
        <v>0</v>
      </c>
      <c r="Z53" s="268">
        <f>SUMIF('Расчёт (ТН)'!$A:$A,Z$15,'Расчёт (ТН)'!$AW:$AW)</f>
        <v>0</v>
      </c>
      <c r="AA53" s="268">
        <f>SUMIF('Расчёт (ТН)'!$A:$A,AA$15,'Расчёт (ТН)'!$AW:$AW)</f>
        <v>0</v>
      </c>
      <c r="AB53" s="268">
        <f>SUMIF('Расчёт (ТН)'!$A:$A,AB$15,'Расчёт (ТН)'!$AW:$AW)</f>
        <v>0</v>
      </c>
      <c r="AC53" s="268">
        <f>SUMIF('Расчёт (ТН)'!$A:$A,AC$15,'Расчёт (ТН)'!$AW:$AW)</f>
        <v>0</v>
      </c>
      <c r="AD53" s="268">
        <f>SUMIF('Расчёт (ТН)'!$A:$A,AD$15,'Расчёт (ТН)'!$AW:$AW)</f>
        <v>0</v>
      </c>
      <c r="AE53" s="268">
        <f>SUMIF('Расчёт (ТН)'!$A:$A,AE$15,'Расчёт (ТН)'!$AW:$AW)</f>
        <v>0</v>
      </c>
      <c r="AF53" s="268">
        <f>SUMIF('Расчёт (ТН)'!$A:$A,AF$15,'Расчёт (ТН)'!$AW:$AW)</f>
        <v>0</v>
      </c>
      <c r="AG53" s="268">
        <f>SUMIF('Расчёт (ТН)'!$A:$A,AG$15,'Расчёт (ТН)'!$AW:$AW)</f>
        <v>0</v>
      </c>
      <c r="AH53" s="268">
        <f>SUMIF('Расчёт (ТН)'!$A:$A,AH$15,'Расчёт (ТН)'!$AW:$AW)</f>
        <v>0</v>
      </c>
      <c r="AI53" s="268">
        <f>SUMIF('Расчёт (ТН)'!$A:$A,AI$15,'Расчёт (ТН)'!$AW:$AW)</f>
        <v>0</v>
      </c>
      <c r="AJ53" s="268">
        <f>SUMIF('Расчёт (ТН)'!$A:$A,AJ$15,'Расчёт (ТН)'!$AW:$AW)</f>
        <v>0</v>
      </c>
      <c r="AK53" s="268">
        <f>SUMIF('Расчёт (ТН)'!$A:$A,AK$15,'Расчёт (ТН)'!$AW:$AW)</f>
        <v>0</v>
      </c>
      <c r="AL53" s="268">
        <f>SUMIF('Расчёт (ТН)'!$A:$A,AL$15,'Расчёт (ТН)'!$AW:$AW)</f>
        <v>0</v>
      </c>
    </row>
    <row r="54" spans="1:38" s="177" customFormat="1">
      <c r="A54" s="267" t="s">
        <v>126</v>
      </c>
      <c r="B54" s="267" t="s">
        <v>112</v>
      </c>
      <c r="C54" s="268">
        <f>SUMIF('Расчёт (кг)'!$A:$A,C$15,'Расчёт (кг)'!$AS:$AS)</f>
        <v>0</v>
      </c>
      <c r="D54" s="268">
        <f>SUMIF('Расчёт (кг)'!$A:$A,D$15,'Расчёт (кг)'!$AS:$AS)</f>
        <v>0</v>
      </c>
      <c r="E54" s="268">
        <f>SUMIF('Расчёт (кг)'!$A:$A,E$15,'Расчёт (кг)'!$AS:$AS)</f>
        <v>0</v>
      </c>
      <c r="F54" s="268">
        <f>SUMIF('Расчёт (кг)'!$A:$A,F$15,'Расчёт (кг)'!$AS:$AS)</f>
        <v>0</v>
      </c>
      <c r="G54" s="268">
        <f>SUMIF('Расчёт (кг)'!$A:$A,G$15,'Расчёт (кг)'!$AS:$AS)</f>
        <v>0</v>
      </c>
      <c r="H54" s="268">
        <f>SUMIF('Расчёт (кг)'!$A:$A,H$15,'Расчёт (кг)'!$AS:$AS)</f>
        <v>0</v>
      </c>
      <c r="I54" s="268">
        <f>SUMIF('Расчёт (кг)'!$A:$A,I$15,'Расчёт (кг)'!$AS:$AS)</f>
        <v>0</v>
      </c>
      <c r="J54" s="268">
        <f>SUMIF('Расчёт (кг)'!$A:$A,J$15,'Расчёт (кг)'!$AS:$AS)</f>
        <v>0</v>
      </c>
      <c r="K54" s="268">
        <f>SUMIF('Расчёт (кг)'!$A:$A,K$15,'Расчёт (кг)'!$AS:$AS)</f>
        <v>0</v>
      </c>
      <c r="L54" s="268">
        <f>SUMIF('Расчёт (кг)'!$A:$A,L$15,'Расчёт (кг)'!$AS:$AS)</f>
        <v>0</v>
      </c>
      <c r="M54" s="268">
        <f>SUMIF('Расчёт (кг)'!$A:$A,M$15,'Расчёт (кг)'!$AS:$AS)</f>
        <v>0</v>
      </c>
      <c r="N54" s="268">
        <f>SUMIF('Расчёт (кг)'!$A:$A,N$15,'Расчёт (кг)'!$AS:$AS)</f>
        <v>0</v>
      </c>
      <c r="O54" s="268">
        <f>SUMIF('Расчёт (кг)'!$A:$A,O$15,'Расчёт (кг)'!$AS:$AS)</f>
        <v>0</v>
      </c>
      <c r="P54" s="268">
        <f>SUMIF('Расчёт (кг)'!$A:$A,P$15,'Расчёт (кг)'!$AS:$AS)</f>
        <v>0</v>
      </c>
      <c r="Q54" s="268">
        <f>SUMIF('Расчёт (кг)'!$A:$A,Q$15,'Расчёт (кг)'!$AS:$AS)</f>
        <v>0</v>
      </c>
      <c r="R54" s="268">
        <f>SUMIF('Расчёт (кг)'!$A:$A,R$15,'Расчёт (кг)'!$AS:$AS)</f>
        <v>0</v>
      </c>
      <c r="S54" s="268">
        <f>SUMIF('Расчёт (кг)'!$A:$A,S$15,'Расчёт (кг)'!$AS:$AS)</f>
        <v>0</v>
      </c>
      <c r="T54" s="268">
        <f>SUMIF('Расчёт (кг)'!$A:$A,T$15,'Расчёт (кг)'!$AS:$AS)</f>
        <v>0</v>
      </c>
      <c r="U54" s="268">
        <f>SUMIF('Расчёт (кг)'!$A:$A,U$15,'Расчёт (кг)'!$AS:$AS)</f>
        <v>0</v>
      </c>
      <c r="V54" s="268">
        <f>SUMIF('Расчёт (кг)'!$A:$A,V$15,'Расчёт (кг)'!$AS:$AS)</f>
        <v>0</v>
      </c>
      <c r="W54" s="268">
        <f>SUMIF('Расчёт (кг)'!$A:$A,W$15,'Расчёт (кг)'!$AS:$AS)</f>
        <v>0</v>
      </c>
      <c r="X54" s="268">
        <f>SUMIF('Расчёт (кг)'!$A:$A,X$15,'Расчёт (кг)'!$AS:$AS)</f>
        <v>0</v>
      </c>
      <c r="Y54" s="268">
        <f>SUMIF('Расчёт (кг)'!$A:$A,Y$15,'Расчёт (кг)'!$AS:$AS)</f>
        <v>0</v>
      </c>
      <c r="Z54" s="268">
        <f>SUMIF('Расчёт (кг)'!$A:$A,Z$15,'Расчёт (кг)'!$AS:$AS)</f>
        <v>0</v>
      </c>
      <c r="AA54" s="268">
        <f>SUMIF('Расчёт (кг)'!$A:$A,AA$15,'Расчёт (кг)'!$AS:$AS)</f>
        <v>0</v>
      </c>
      <c r="AB54" s="268">
        <f>SUMIF('Расчёт (кг)'!$A:$A,AB$15,'Расчёт (кг)'!$AS:$AS)</f>
        <v>0</v>
      </c>
      <c r="AC54" s="268">
        <f>SUMIF('Расчёт (кг)'!$A:$A,AC$15,'Расчёт (кг)'!$AS:$AS)</f>
        <v>0</v>
      </c>
      <c r="AD54" s="268">
        <f>SUMIF('Расчёт (кг)'!$A:$A,AD$15,'Расчёт (кг)'!$AS:$AS)</f>
        <v>0</v>
      </c>
      <c r="AE54" s="268">
        <f>SUMIF('Расчёт (кг)'!$A:$A,AE$15,'Расчёт (кг)'!$AS:$AS)</f>
        <v>0</v>
      </c>
      <c r="AF54" s="268">
        <f>SUMIF('Расчёт (кг)'!$A:$A,AF$15,'Расчёт (кг)'!$AS:$AS)</f>
        <v>0</v>
      </c>
      <c r="AG54" s="268">
        <f>SUMIF('Расчёт (кг)'!$A:$A,AG$15,'Расчёт (кг)'!$AS:$AS)</f>
        <v>0</v>
      </c>
      <c r="AH54" s="268">
        <f>SUMIF('Расчёт (кг)'!$A:$A,AH$15,'Расчёт (кг)'!$AS:$AS)</f>
        <v>0</v>
      </c>
      <c r="AI54" s="268">
        <f>SUMIF('Расчёт (кг)'!$A:$A,AI$15,'Расчёт (кг)'!$AS:$AS)</f>
        <v>0</v>
      </c>
      <c r="AJ54" s="268">
        <f>SUMIF('Расчёт (кг)'!$A:$A,AJ$15,'Расчёт (кг)'!$AS:$AS)</f>
        <v>0</v>
      </c>
      <c r="AK54" s="268">
        <f>SUMIF('Расчёт (кг)'!$A:$A,AK$15,'Расчёт (кг)'!$AS:$AS)</f>
        <v>0</v>
      </c>
      <c r="AL54" s="268">
        <f>SUMIF('Расчёт (кг)'!$A:$A,AL$15,'Расчёт (кг)'!$AS:$AS)</f>
        <v>0</v>
      </c>
    </row>
    <row r="55" spans="1:38" s="177" customFormat="1">
      <c r="A55" s="267" t="s">
        <v>126</v>
      </c>
      <c r="B55" s="267" t="s">
        <v>113</v>
      </c>
      <c r="C55" s="268" t="e">
        <f>INDEX(Тарифы!$1:$1048576,MATCH($A55,Тарифы!$A:$A,0),MATCH(VLOOKUP(C$15,'Расчёт (кг)'!$A:$C,3,0),Тарифы!$2:$2,0))*C54</f>
        <v>#N/A</v>
      </c>
      <c r="D55" s="268" t="e">
        <f>INDEX(Тарифы!$1:$1048576,MATCH($A55,Тарифы!$A:$A,0),MATCH(VLOOKUP(D$15,'Расчёт (кг)'!$A:$C,3,0),Тарифы!$2:$2,0))*D54</f>
        <v>#N/A</v>
      </c>
      <c r="E55" s="268" t="e">
        <f>INDEX(Тарифы!$1:$1048576,MATCH($A55,Тарифы!$A:$A,0),MATCH(VLOOKUP(E$15,'Расчёт (кг)'!$A:$C,3,0),Тарифы!$2:$2,0))*E54</f>
        <v>#N/A</v>
      </c>
      <c r="F55" s="268" t="e">
        <f>INDEX(Тарифы!$1:$1048576,MATCH($A55,Тарифы!$A:$A,0),MATCH(VLOOKUP(F$15,'Расчёт (кг)'!$A:$C,3,0),Тарифы!$2:$2,0))*F54</f>
        <v>#N/A</v>
      </c>
      <c r="G55" s="268" t="e">
        <f>INDEX(Тарифы!$1:$1048576,MATCH($A55,Тарифы!$A:$A,0),MATCH(VLOOKUP(G$15,'Расчёт (кг)'!$A:$C,3,0),Тарифы!$2:$2,0))*G54</f>
        <v>#N/A</v>
      </c>
      <c r="H55" s="268" t="e">
        <f>INDEX(Тарифы!$1:$1048576,MATCH($A55,Тарифы!$A:$A,0),MATCH(VLOOKUP(H$15,'Расчёт (кг)'!$A:$C,3,0),Тарифы!$2:$2,0))*H54</f>
        <v>#N/A</v>
      </c>
      <c r="I55" s="268" t="e">
        <f>INDEX(Тарифы!$1:$1048576,MATCH($A55,Тарифы!$A:$A,0),MATCH(VLOOKUP(I$15,'Расчёт (кг)'!$A:$C,3,0),Тарифы!$2:$2,0))*I54</f>
        <v>#N/A</v>
      </c>
      <c r="J55" s="268" t="e">
        <f>INDEX(Тарифы!$1:$1048576,MATCH($A55,Тарифы!$A:$A,0),MATCH(VLOOKUP(J$15,'Расчёт (кг)'!$A:$C,3,0),Тарифы!$2:$2,0))*J54</f>
        <v>#N/A</v>
      </c>
      <c r="K55" s="268" t="e">
        <f>INDEX(Тарифы!$1:$1048576,MATCH($A55,Тарифы!$A:$A,0),MATCH(VLOOKUP(K$15,'Расчёт (кг)'!$A:$C,3,0),Тарифы!$2:$2,0))*K54</f>
        <v>#N/A</v>
      </c>
      <c r="L55" s="268" t="e">
        <f>INDEX(Тарифы!$1:$1048576,MATCH($A55,Тарифы!$A:$A,0),MATCH(VLOOKUP(L$15,'Расчёт (кг)'!$A:$C,3,0),Тарифы!$2:$2,0))*L54</f>
        <v>#N/A</v>
      </c>
      <c r="M55" s="268" t="e">
        <f>INDEX(Тарифы!$1:$1048576,MATCH($A55,Тарифы!$A:$A,0),MATCH(VLOOKUP(M$15,'Расчёт (кг)'!$A:$C,3,0),Тарифы!$2:$2,0))*M54</f>
        <v>#N/A</v>
      </c>
      <c r="N55" s="268" t="e">
        <f>INDEX(Тарифы!$1:$1048576,MATCH($A55,Тарифы!$A:$A,0),MATCH(VLOOKUP(N$15,'Расчёт (кг)'!$A:$C,3,0),Тарифы!$2:$2,0))*N54</f>
        <v>#N/A</v>
      </c>
      <c r="O55" s="268" t="e">
        <f>INDEX(Тарифы!$1:$1048576,MATCH($A55,Тарифы!$A:$A,0),MATCH(VLOOKUP(O$15,'Расчёт (кг)'!$A:$C,3,0),Тарифы!$2:$2,0))*O54</f>
        <v>#N/A</v>
      </c>
      <c r="P55" s="268" t="e">
        <f>INDEX(Тарифы!$1:$1048576,MATCH($A55,Тарифы!$A:$A,0),MATCH(VLOOKUP(P$15,'Расчёт (кг)'!$A:$C,3,0),Тарифы!$2:$2,0))*P54</f>
        <v>#N/A</v>
      </c>
      <c r="Q55" s="268" t="e">
        <f>INDEX(Тарифы!$1:$1048576,MATCH($A55,Тарифы!$A:$A,0),MATCH(VLOOKUP(Q$15,'Расчёт (кг)'!$A:$C,3,0),Тарифы!$2:$2,0))*Q54</f>
        <v>#N/A</v>
      </c>
      <c r="R55" s="268" t="e">
        <f>INDEX(Тарифы!$1:$1048576,MATCH($A55,Тарифы!$A:$A,0),MATCH(VLOOKUP(R$15,'Расчёт (кг)'!$A:$C,3,0),Тарифы!$2:$2,0))*R54</f>
        <v>#N/A</v>
      </c>
      <c r="S55" s="268" t="e">
        <f>INDEX(Тарифы!$1:$1048576,MATCH($A55,Тарифы!$A:$A,0),MATCH(VLOOKUP(S$15,'Расчёт (кг)'!$A:$C,3,0),Тарифы!$2:$2,0))*S54</f>
        <v>#N/A</v>
      </c>
      <c r="T55" s="268" t="e">
        <f>INDEX(Тарифы!$1:$1048576,MATCH($A55,Тарифы!$A:$A,0),MATCH(VLOOKUP(T$15,'Расчёт (кг)'!$A:$C,3,0),Тарифы!$2:$2,0))*T54</f>
        <v>#N/A</v>
      </c>
      <c r="U55" s="268" t="e">
        <f>INDEX(Тарифы!$1:$1048576,MATCH($A55,Тарифы!$A:$A,0),MATCH(VLOOKUP(U$15,'Расчёт (кг)'!$A:$C,3,0),Тарифы!$2:$2,0))*U54</f>
        <v>#N/A</v>
      </c>
      <c r="V55" s="268" t="e">
        <f>INDEX(Тарифы!$1:$1048576,MATCH($A55,Тарифы!$A:$A,0),MATCH(VLOOKUP(V$15,'Расчёт (кг)'!$A:$C,3,0),Тарифы!$2:$2,0))*V54</f>
        <v>#N/A</v>
      </c>
      <c r="W55" s="268" t="e">
        <f>INDEX(Тарифы!$1:$1048576,MATCH($A55,Тарифы!$A:$A,0),MATCH(VLOOKUP(W$15,'Расчёт (кг)'!$A:$C,3,0),Тарифы!$2:$2,0))*W54</f>
        <v>#N/A</v>
      </c>
      <c r="X55" s="268" t="e">
        <f>INDEX(Тарифы!$1:$1048576,MATCH($A55,Тарифы!$A:$A,0),MATCH(VLOOKUP(X$15,'Расчёт (кг)'!$A:$C,3,0),Тарифы!$2:$2,0))*X54</f>
        <v>#N/A</v>
      </c>
      <c r="Y55" s="268" t="e">
        <f>INDEX(Тарифы!$1:$1048576,MATCH($A55,Тарифы!$A:$A,0),MATCH(VLOOKUP(Y$15,'Расчёт (кг)'!$A:$C,3,0),Тарифы!$2:$2,0))*Y54</f>
        <v>#N/A</v>
      </c>
      <c r="Z55" s="268" t="e">
        <f>INDEX(Тарифы!$1:$1048576,MATCH($A55,Тарифы!$A:$A,0),MATCH(VLOOKUP(Z$15,'Расчёт (кг)'!$A:$C,3,0),Тарифы!$2:$2,0))*Z54</f>
        <v>#N/A</v>
      </c>
      <c r="AA55" s="268" t="e">
        <f>INDEX(Тарифы!$1:$1048576,MATCH($A55,Тарифы!$A:$A,0),MATCH(VLOOKUP(AA$15,'Расчёт (кг)'!$A:$C,3,0),Тарифы!$2:$2,0))*AA54</f>
        <v>#N/A</v>
      </c>
      <c r="AB55" s="268" t="e">
        <f>INDEX(Тарифы!$1:$1048576,MATCH($A55,Тарифы!$A:$A,0),MATCH(VLOOKUP(AB$15,'Расчёт (кг)'!$A:$C,3,0),Тарифы!$2:$2,0))*AB54</f>
        <v>#N/A</v>
      </c>
      <c r="AC55" s="268" t="e">
        <f>INDEX(Тарифы!$1:$1048576,MATCH($A55,Тарифы!$A:$A,0),MATCH(VLOOKUP(AC$15,'Расчёт (кг)'!$A:$C,3,0),Тарифы!$2:$2,0))*AC54</f>
        <v>#N/A</v>
      </c>
      <c r="AD55" s="268" t="e">
        <f>INDEX(Тарифы!$1:$1048576,MATCH($A55,Тарифы!$A:$A,0),MATCH(VLOOKUP(AD$15,'Расчёт (кг)'!$A:$C,3,0),Тарифы!$2:$2,0))*AD54</f>
        <v>#N/A</v>
      </c>
      <c r="AE55" s="268" t="e">
        <f>INDEX(Тарифы!$1:$1048576,MATCH($A55,Тарифы!$A:$A,0),MATCH(VLOOKUP(AE$15,'Расчёт (кг)'!$A:$C,3,0),Тарифы!$2:$2,0))*AE54</f>
        <v>#N/A</v>
      </c>
      <c r="AF55" s="268" t="e">
        <f>INDEX(Тарифы!$1:$1048576,MATCH($A55,Тарифы!$A:$A,0),MATCH(VLOOKUP(AF$15,'Расчёт (кг)'!$A:$C,3,0),Тарифы!$2:$2,0))*AF54</f>
        <v>#N/A</v>
      </c>
      <c r="AG55" s="268" t="e">
        <f>INDEX(Тарифы!$1:$1048576,MATCH($A55,Тарифы!$A:$A,0),MATCH(VLOOKUP(AG$15,'Расчёт (кг)'!$A:$C,3,0),Тарифы!$2:$2,0))*AG54</f>
        <v>#N/A</v>
      </c>
      <c r="AH55" s="268" t="e">
        <f>INDEX(Тарифы!$1:$1048576,MATCH($A55,Тарифы!$A:$A,0),MATCH(VLOOKUP(AH$15,'Расчёт (кг)'!$A:$C,3,0),Тарифы!$2:$2,0))*AH54</f>
        <v>#N/A</v>
      </c>
      <c r="AI55" s="268" t="e">
        <f>INDEX(Тарифы!$1:$1048576,MATCH($A55,Тарифы!$A:$A,0),MATCH(VLOOKUP(AI$15,'Расчёт (кг)'!$A:$C,3,0),Тарифы!$2:$2,0))*AI54</f>
        <v>#N/A</v>
      </c>
      <c r="AJ55" s="268" t="e">
        <f>INDEX(Тарифы!$1:$1048576,MATCH($A55,Тарифы!$A:$A,0),MATCH(VLOOKUP(AJ$15,'Расчёт (кг)'!$A:$C,3,0),Тарифы!$2:$2,0))*AJ54</f>
        <v>#N/A</v>
      </c>
      <c r="AK55" s="268" t="e">
        <f>INDEX(Тарифы!$1:$1048576,MATCH($A55,Тарифы!$A:$A,0),MATCH(VLOOKUP(AK$15,'Расчёт (кг)'!$A:$C,3,0),Тарифы!$2:$2,0))*AK54</f>
        <v>#N/A</v>
      </c>
      <c r="AL55" s="268" t="e">
        <f>INDEX(Тарифы!$1:$1048576,MATCH($A55,Тарифы!$A:$A,0),MATCH(VLOOKUP(AL$15,'Расчёт (кг)'!$A:$C,3,0),Тарифы!$2:$2,0))*AL54</f>
        <v>#N/A</v>
      </c>
    </row>
    <row r="56" spans="1:38" s="177" customFormat="1">
      <c r="A56" s="267" t="s">
        <v>126</v>
      </c>
      <c r="B56" s="267" t="s">
        <v>114</v>
      </c>
      <c r="C56" s="268">
        <f>SUMIF('Расчёт (ТН)'!$A:$A,C$15,'Расчёт (ТН)'!$AS:$AS)</f>
        <v>0</v>
      </c>
      <c r="D56" s="268">
        <f>SUMIF('Расчёт (ТН)'!$A:$A,D$15,'Расчёт (ТН)'!$AS:$AS)</f>
        <v>0</v>
      </c>
      <c r="E56" s="268">
        <f>SUMIF('Расчёт (ТН)'!$A:$A,E$15,'Расчёт (ТН)'!$AS:$AS)</f>
        <v>0</v>
      </c>
      <c r="F56" s="268">
        <f>SUMIF('Расчёт (ТН)'!$A:$A,F$15,'Расчёт (ТН)'!$AS:$AS)</f>
        <v>0</v>
      </c>
      <c r="G56" s="268">
        <f>SUMIF('Расчёт (ТН)'!$A:$A,G$15,'Расчёт (ТН)'!$AS:$AS)</f>
        <v>0</v>
      </c>
      <c r="H56" s="268">
        <f>SUMIF('Расчёт (ТН)'!$A:$A,H$15,'Расчёт (ТН)'!$AS:$AS)</f>
        <v>0</v>
      </c>
      <c r="I56" s="268">
        <f>SUMIF('Расчёт (ТН)'!$A:$A,I$15,'Расчёт (ТН)'!$AS:$AS)</f>
        <v>0</v>
      </c>
      <c r="J56" s="268">
        <f>SUMIF('Расчёт (ТН)'!$A:$A,J$15,'Расчёт (ТН)'!$AS:$AS)</f>
        <v>0</v>
      </c>
      <c r="K56" s="268">
        <f>SUMIF('Расчёт (ТН)'!$A:$A,K$15,'Расчёт (ТН)'!$AS:$AS)</f>
        <v>0</v>
      </c>
      <c r="L56" s="268">
        <f>SUMIF('Расчёт (ТН)'!$A:$A,L$15,'Расчёт (ТН)'!$AS:$AS)</f>
        <v>0</v>
      </c>
      <c r="M56" s="268">
        <f>SUMIF('Расчёт (ТН)'!$A:$A,M$15,'Расчёт (ТН)'!$AS:$AS)</f>
        <v>0</v>
      </c>
      <c r="N56" s="268">
        <f>SUMIF('Расчёт (ТН)'!$A:$A,N$15,'Расчёт (ТН)'!$AS:$AS)</f>
        <v>0</v>
      </c>
      <c r="O56" s="268">
        <f>SUMIF('Расчёт (ТН)'!$A:$A,O$15,'Расчёт (ТН)'!$AS:$AS)</f>
        <v>0</v>
      </c>
      <c r="P56" s="268">
        <f>SUMIF('Расчёт (ТН)'!$A:$A,P$15,'Расчёт (ТН)'!$AS:$AS)</f>
        <v>0</v>
      </c>
      <c r="Q56" s="268">
        <f>SUMIF('Расчёт (ТН)'!$A:$A,Q$15,'Расчёт (ТН)'!$AS:$AS)</f>
        <v>0</v>
      </c>
      <c r="R56" s="268">
        <f>SUMIF('Расчёт (ТН)'!$A:$A,R$15,'Расчёт (ТН)'!$AS:$AS)</f>
        <v>0</v>
      </c>
      <c r="S56" s="268">
        <f>SUMIF('Расчёт (ТН)'!$A:$A,S$15,'Расчёт (ТН)'!$AS:$AS)</f>
        <v>0</v>
      </c>
      <c r="T56" s="268">
        <f>SUMIF('Расчёт (ТН)'!$A:$A,T$15,'Расчёт (ТН)'!$AS:$AS)</f>
        <v>0</v>
      </c>
      <c r="U56" s="268">
        <f>SUMIF('Расчёт (ТН)'!$A:$A,U$15,'Расчёт (ТН)'!$AS:$AS)</f>
        <v>0</v>
      </c>
      <c r="V56" s="268">
        <f>SUMIF('Расчёт (ТН)'!$A:$A,V$15,'Расчёт (ТН)'!$AS:$AS)</f>
        <v>0</v>
      </c>
      <c r="W56" s="268">
        <f>SUMIF('Расчёт (ТН)'!$A:$A,W$15,'Расчёт (ТН)'!$AS:$AS)</f>
        <v>0</v>
      </c>
      <c r="X56" s="268">
        <f>SUMIF('Расчёт (ТН)'!$A:$A,X$15,'Расчёт (ТН)'!$AS:$AS)</f>
        <v>0</v>
      </c>
      <c r="Y56" s="268">
        <f>SUMIF('Расчёт (ТН)'!$A:$A,Y$15,'Расчёт (ТН)'!$AS:$AS)</f>
        <v>0</v>
      </c>
      <c r="Z56" s="268">
        <f>SUMIF('Расчёт (ТН)'!$A:$A,Z$15,'Расчёт (ТН)'!$AS:$AS)</f>
        <v>0</v>
      </c>
      <c r="AA56" s="268">
        <f>SUMIF('Расчёт (ТН)'!$A:$A,AA$15,'Расчёт (ТН)'!$AS:$AS)</f>
        <v>0</v>
      </c>
      <c r="AB56" s="268">
        <f>SUMIF('Расчёт (ТН)'!$A:$A,AB$15,'Расчёт (ТН)'!$AS:$AS)</f>
        <v>0</v>
      </c>
      <c r="AC56" s="268">
        <f>SUMIF('Расчёт (ТН)'!$A:$A,AC$15,'Расчёт (ТН)'!$AS:$AS)</f>
        <v>0</v>
      </c>
      <c r="AD56" s="268">
        <f>SUMIF('Расчёт (ТН)'!$A:$A,AD$15,'Расчёт (ТН)'!$AS:$AS)</f>
        <v>0</v>
      </c>
      <c r="AE56" s="268">
        <f>SUMIF('Расчёт (ТН)'!$A:$A,AE$15,'Расчёт (ТН)'!$AS:$AS)</f>
        <v>0</v>
      </c>
      <c r="AF56" s="268">
        <f>SUMIF('Расчёт (ТН)'!$A:$A,AF$15,'Расчёт (ТН)'!$AS:$AS)</f>
        <v>0</v>
      </c>
      <c r="AG56" s="268">
        <f>SUMIF('Расчёт (ТН)'!$A:$A,AG$15,'Расчёт (ТН)'!$AS:$AS)</f>
        <v>0</v>
      </c>
      <c r="AH56" s="268">
        <f>SUMIF('Расчёт (ТН)'!$A:$A,AH$15,'Расчёт (ТН)'!$AS:$AS)</f>
        <v>0</v>
      </c>
      <c r="AI56" s="268">
        <f>SUMIF('Расчёт (ТН)'!$A:$A,AI$15,'Расчёт (ТН)'!$AS:$AS)</f>
        <v>0</v>
      </c>
      <c r="AJ56" s="268">
        <f>SUMIF('Расчёт (ТН)'!$A:$A,AJ$15,'Расчёт (ТН)'!$AS:$AS)</f>
        <v>0</v>
      </c>
      <c r="AK56" s="268">
        <f>SUMIF('Расчёт (ТН)'!$A:$A,AK$15,'Расчёт (ТН)'!$AS:$AS)</f>
        <v>0</v>
      </c>
      <c r="AL56" s="268">
        <f>SUMIF('Расчёт (ТН)'!$A:$A,AL$15,'Расчёт (ТН)'!$AS:$AS)</f>
        <v>0</v>
      </c>
    </row>
    <row r="57" spans="1:38">
      <c r="C57" s="156"/>
      <c r="D57" s="156"/>
      <c r="E57" s="156"/>
      <c r="F57" s="156"/>
      <c r="G57" s="156"/>
      <c r="H57" s="156"/>
      <c r="I57" s="156"/>
      <c r="J57" s="156"/>
      <c r="K57" s="156"/>
      <c r="L57" s="156"/>
      <c r="M57" s="156"/>
      <c r="N57" s="156"/>
      <c r="O57" s="156"/>
      <c r="P57" s="156"/>
      <c r="Q57" s="156"/>
      <c r="R57" s="156"/>
      <c r="S57" s="156"/>
      <c r="T57" s="156"/>
      <c r="U57" s="156"/>
      <c r="V57" s="156"/>
      <c r="W57" s="156"/>
      <c r="X57" s="156"/>
      <c r="Y57" s="156"/>
      <c r="Z57" s="156"/>
      <c r="AA57" s="156"/>
      <c r="AB57" s="156"/>
      <c r="AC57" s="156"/>
      <c r="AD57" s="156"/>
      <c r="AE57" s="156"/>
      <c r="AF57" s="156"/>
      <c r="AG57" s="156"/>
      <c r="AH57" s="156"/>
      <c r="AI57" s="156"/>
      <c r="AJ57" s="156"/>
      <c r="AK57" s="156"/>
      <c r="AL57" s="156"/>
    </row>
    <row r="58" spans="1:38">
      <c r="A58" s="71" t="str">
        <f>$B$1&amp;" с переездом"</f>
        <v xml:space="preserve"> с переездом</v>
      </c>
      <c r="C58" s="111" t="s">
        <v>18</v>
      </c>
      <c r="D58" s="111" t="s">
        <v>19</v>
      </c>
      <c r="E58" s="111" t="s">
        <v>20</v>
      </c>
      <c r="F58" s="111" t="s">
        <v>21</v>
      </c>
      <c r="G58" s="111" t="s">
        <v>22</v>
      </c>
      <c r="H58" s="111" t="s">
        <v>23</v>
      </c>
      <c r="I58" s="111" t="s">
        <v>24</v>
      </c>
      <c r="J58" s="111" t="s">
        <v>25</v>
      </c>
      <c r="K58" s="111" t="s">
        <v>26</v>
      </c>
      <c r="L58" s="111" t="s">
        <v>27</v>
      </c>
      <c r="M58" s="111" t="s">
        <v>28</v>
      </c>
      <c r="N58" s="111" t="s">
        <v>29</v>
      </c>
      <c r="O58" s="111" t="s">
        <v>30</v>
      </c>
      <c r="P58" s="111" t="s">
        <v>31</v>
      </c>
      <c r="Q58" s="111" t="s">
        <v>32</v>
      </c>
      <c r="R58" s="111" t="s">
        <v>33</v>
      </c>
      <c r="S58" s="111" t="s">
        <v>34</v>
      </c>
      <c r="T58" s="111" t="s">
        <v>35</v>
      </c>
      <c r="U58" s="111" t="s">
        <v>36</v>
      </c>
      <c r="V58" s="111" t="s">
        <v>37</v>
      </c>
      <c r="W58" s="111" t="s">
        <v>38</v>
      </c>
      <c r="X58" s="111" t="s">
        <v>39</v>
      </c>
      <c r="Y58" s="111" t="s">
        <v>40</v>
      </c>
      <c r="Z58" s="111" t="s">
        <v>41</v>
      </c>
      <c r="AA58" s="111" t="s">
        <v>69</v>
      </c>
      <c r="AB58" s="111" t="s">
        <v>70</v>
      </c>
      <c r="AC58" s="111" t="s">
        <v>71</v>
      </c>
      <c r="AD58" s="111" t="s">
        <v>72</v>
      </c>
      <c r="AE58" s="111" t="s">
        <v>73</v>
      </c>
      <c r="AF58" s="111" t="s">
        <v>74</v>
      </c>
      <c r="AG58" s="111" t="s">
        <v>75</v>
      </c>
      <c r="AH58" s="111" t="s">
        <v>76</v>
      </c>
      <c r="AI58" s="111" t="s">
        <v>77</v>
      </c>
      <c r="AJ58" s="111" t="s">
        <v>78</v>
      </c>
      <c r="AK58" s="111" t="s">
        <v>79</v>
      </c>
      <c r="AL58" s="111" t="s">
        <v>80</v>
      </c>
    </row>
    <row r="59" spans="1:38">
      <c r="A59" s="290"/>
      <c r="B59" s="290"/>
      <c r="C59" s="110">
        <f>$B$7</f>
        <v>45383</v>
      </c>
      <c r="D59" s="110">
        <f>DATE(YEAR(C59),MONTH(C59)+1,1)</f>
        <v>45413</v>
      </c>
      <c r="E59" s="110">
        <f t="shared" ref="E59:AL59" si="10">DATE(YEAR(D59),MONTH(D59)+1,1)</f>
        <v>45444</v>
      </c>
      <c r="F59" s="110">
        <f t="shared" si="10"/>
        <v>45474</v>
      </c>
      <c r="G59" s="110">
        <f t="shared" si="10"/>
        <v>45505</v>
      </c>
      <c r="H59" s="110">
        <f t="shared" si="10"/>
        <v>45536</v>
      </c>
      <c r="I59" s="110">
        <f t="shared" si="10"/>
        <v>45566</v>
      </c>
      <c r="J59" s="110">
        <f t="shared" si="10"/>
        <v>45597</v>
      </c>
      <c r="K59" s="110">
        <f t="shared" si="10"/>
        <v>45627</v>
      </c>
      <c r="L59" s="110">
        <f t="shared" si="10"/>
        <v>45658</v>
      </c>
      <c r="M59" s="110">
        <f t="shared" si="10"/>
        <v>45689</v>
      </c>
      <c r="N59" s="110">
        <f t="shared" si="10"/>
        <v>45717</v>
      </c>
      <c r="O59" s="110">
        <f t="shared" si="10"/>
        <v>45748</v>
      </c>
      <c r="P59" s="110">
        <f t="shared" si="10"/>
        <v>45778</v>
      </c>
      <c r="Q59" s="110">
        <f t="shared" si="10"/>
        <v>45809</v>
      </c>
      <c r="R59" s="110">
        <f t="shared" si="10"/>
        <v>45839</v>
      </c>
      <c r="S59" s="110">
        <f t="shared" si="10"/>
        <v>45870</v>
      </c>
      <c r="T59" s="110">
        <f t="shared" si="10"/>
        <v>45901</v>
      </c>
      <c r="U59" s="110">
        <f t="shared" si="10"/>
        <v>45931</v>
      </c>
      <c r="V59" s="110">
        <f t="shared" si="10"/>
        <v>45962</v>
      </c>
      <c r="W59" s="110">
        <f t="shared" si="10"/>
        <v>45992</v>
      </c>
      <c r="X59" s="110">
        <f t="shared" si="10"/>
        <v>46023</v>
      </c>
      <c r="Y59" s="110">
        <f t="shared" si="10"/>
        <v>46054</v>
      </c>
      <c r="Z59" s="110">
        <f t="shared" si="10"/>
        <v>46082</v>
      </c>
      <c r="AA59" s="110">
        <f t="shared" si="10"/>
        <v>46113</v>
      </c>
      <c r="AB59" s="110">
        <f t="shared" si="10"/>
        <v>46143</v>
      </c>
      <c r="AC59" s="110">
        <f t="shared" si="10"/>
        <v>46174</v>
      </c>
      <c r="AD59" s="110">
        <f t="shared" si="10"/>
        <v>46204</v>
      </c>
      <c r="AE59" s="110">
        <f t="shared" si="10"/>
        <v>46235</v>
      </c>
      <c r="AF59" s="110">
        <f t="shared" si="10"/>
        <v>46266</v>
      </c>
      <c r="AG59" s="110">
        <f t="shared" si="10"/>
        <v>46296</v>
      </c>
      <c r="AH59" s="110">
        <f t="shared" si="10"/>
        <v>46327</v>
      </c>
      <c r="AI59" s="110">
        <f t="shared" si="10"/>
        <v>46357</v>
      </c>
      <c r="AJ59" s="110">
        <f t="shared" si="10"/>
        <v>46388</v>
      </c>
      <c r="AK59" s="110">
        <f t="shared" si="10"/>
        <v>46419</v>
      </c>
      <c r="AL59" s="110">
        <f t="shared" si="10"/>
        <v>46447</v>
      </c>
    </row>
    <row r="60" spans="1:38">
      <c r="A60" s="291"/>
      <c r="B60" s="291"/>
      <c r="C60" s="75">
        <f>YEAR(C59)</f>
        <v>2024</v>
      </c>
      <c r="D60" s="75">
        <f t="shared" ref="D60" si="11">YEAR(D59)</f>
        <v>2024</v>
      </c>
      <c r="E60" s="75">
        <f t="shared" ref="E60" si="12">YEAR(E59)</f>
        <v>2024</v>
      </c>
      <c r="F60" s="75">
        <f t="shared" ref="F60" si="13">YEAR(F59)</f>
        <v>2024</v>
      </c>
      <c r="G60" s="75">
        <f t="shared" ref="G60" si="14">YEAR(G59)</f>
        <v>2024</v>
      </c>
      <c r="H60" s="75">
        <f t="shared" ref="H60" si="15">YEAR(H59)</f>
        <v>2024</v>
      </c>
      <c r="I60" s="75">
        <f t="shared" ref="I60" si="16">YEAR(I59)</f>
        <v>2024</v>
      </c>
      <c r="J60" s="75">
        <f t="shared" ref="J60" si="17">YEAR(J59)</f>
        <v>2024</v>
      </c>
      <c r="K60" s="75">
        <f t="shared" ref="K60" si="18">YEAR(K59)</f>
        <v>2024</v>
      </c>
      <c r="L60" s="75">
        <f t="shared" ref="L60" si="19">YEAR(L59)</f>
        <v>2025</v>
      </c>
      <c r="M60" s="75">
        <f t="shared" ref="M60" si="20">YEAR(M59)</f>
        <v>2025</v>
      </c>
      <c r="N60" s="75">
        <f t="shared" ref="N60" si="21">YEAR(N59)</f>
        <v>2025</v>
      </c>
      <c r="O60" s="75">
        <f t="shared" ref="O60" si="22">YEAR(O59)</f>
        <v>2025</v>
      </c>
      <c r="P60" s="75">
        <f t="shared" ref="P60" si="23">YEAR(P59)</f>
        <v>2025</v>
      </c>
      <c r="Q60" s="75">
        <f t="shared" ref="Q60" si="24">YEAR(Q59)</f>
        <v>2025</v>
      </c>
      <c r="R60" s="75">
        <f t="shared" ref="R60" si="25">YEAR(R59)</f>
        <v>2025</v>
      </c>
      <c r="S60" s="75">
        <f t="shared" ref="S60" si="26">YEAR(S59)</f>
        <v>2025</v>
      </c>
      <c r="T60" s="75">
        <f t="shared" ref="T60" si="27">YEAR(T59)</f>
        <v>2025</v>
      </c>
      <c r="U60" s="75">
        <f t="shared" ref="U60" si="28">YEAR(U59)</f>
        <v>2025</v>
      </c>
      <c r="V60" s="75">
        <f t="shared" ref="V60" si="29">YEAR(V59)</f>
        <v>2025</v>
      </c>
      <c r="W60" s="75">
        <f t="shared" ref="W60" si="30">YEAR(W59)</f>
        <v>2025</v>
      </c>
      <c r="X60" s="75">
        <f t="shared" ref="X60" si="31">YEAR(X59)</f>
        <v>2026</v>
      </c>
      <c r="Y60" s="75">
        <f t="shared" ref="Y60" si="32">YEAR(Y59)</f>
        <v>2026</v>
      </c>
      <c r="Z60" s="75">
        <f t="shared" ref="Z60" si="33">YEAR(Z59)</f>
        <v>2026</v>
      </c>
      <c r="AA60" s="75">
        <f t="shared" ref="AA60" si="34">YEAR(AA59)</f>
        <v>2026</v>
      </c>
      <c r="AB60" s="75">
        <f t="shared" ref="AB60" si="35">YEAR(AB59)</f>
        <v>2026</v>
      </c>
      <c r="AC60" s="75">
        <f t="shared" ref="AC60" si="36">YEAR(AC59)</f>
        <v>2026</v>
      </c>
      <c r="AD60" s="75">
        <f t="shared" ref="AD60" si="37">YEAR(AD59)</f>
        <v>2026</v>
      </c>
      <c r="AE60" s="75">
        <f t="shared" ref="AE60" si="38">YEAR(AE59)</f>
        <v>2026</v>
      </c>
      <c r="AF60" s="75">
        <f t="shared" ref="AF60" si="39">YEAR(AF59)</f>
        <v>2026</v>
      </c>
      <c r="AG60" s="75">
        <f t="shared" ref="AG60" si="40">YEAR(AG59)</f>
        <v>2026</v>
      </c>
      <c r="AH60" s="75">
        <f t="shared" ref="AH60" si="41">YEAR(AH59)</f>
        <v>2026</v>
      </c>
      <c r="AI60" s="75">
        <f t="shared" ref="AI60" si="42">YEAR(AI59)</f>
        <v>2026</v>
      </c>
      <c r="AJ60" s="75">
        <f t="shared" ref="AJ60" si="43">YEAR(AJ59)</f>
        <v>2027</v>
      </c>
      <c r="AK60" s="75">
        <f t="shared" ref="AK60" si="44">YEAR(AK59)</f>
        <v>2027</v>
      </c>
      <c r="AL60" s="75">
        <f t="shared" ref="AL60" si="45">YEAR(AL59)</f>
        <v>2027</v>
      </c>
    </row>
    <row r="61" spans="1:38" s="78" customFormat="1">
      <c r="A61" s="76" t="s">
        <v>111</v>
      </c>
      <c r="B61" s="76" t="s">
        <v>112</v>
      </c>
      <c r="C61" s="77" t="e">
        <f>C64+C67</f>
        <v>#N/A</v>
      </c>
      <c r="D61" s="77" t="e">
        <f t="shared" ref="D61:AL63" si="46">D64+D67</f>
        <v>#N/A</v>
      </c>
      <c r="E61" s="77" t="e">
        <f t="shared" si="46"/>
        <v>#N/A</v>
      </c>
      <c r="F61" s="77" t="e">
        <f t="shared" si="46"/>
        <v>#N/A</v>
      </c>
      <c r="G61" s="77" t="e">
        <f t="shared" si="46"/>
        <v>#N/A</v>
      </c>
      <c r="H61" s="77" t="e">
        <f t="shared" si="46"/>
        <v>#N/A</v>
      </c>
      <c r="I61" s="77" t="e">
        <f t="shared" si="46"/>
        <v>#N/A</v>
      </c>
      <c r="J61" s="77" t="e">
        <f t="shared" si="46"/>
        <v>#N/A</v>
      </c>
      <c r="K61" s="77" t="e">
        <f t="shared" si="46"/>
        <v>#N/A</v>
      </c>
      <c r="L61" s="77" t="e">
        <f t="shared" si="46"/>
        <v>#N/A</v>
      </c>
      <c r="M61" s="77" t="e">
        <f t="shared" si="46"/>
        <v>#N/A</v>
      </c>
      <c r="N61" s="77" t="e">
        <f t="shared" si="46"/>
        <v>#N/A</v>
      </c>
      <c r="O61" s="77" t="e">
        <f t="shared" si="46"/>
        <v>#N/A</v>
      </c>
      <c r="P61" s="77" t="e">
        <f t="shared" si="46"/>
        <v>#N/A</v>
      </c>
      <c r="Q61" s="77" t="e">
        <f t="shared" si="46"/>
        <v>#N/A</v>
      </c>
      <c r="R61" s="77" t="e">
        <f t="shared" si="46"/>
        <v>#N/A</v>
      </c>
      <c r="S61" s="77" t="e">
        <f t="shared" si="46"/>
        <v>#N/A</v>
      </c>
      <c r="T61" s="77" t="e">
        <f t="shared" si="46"/>
        <v>#N/A</v>
      </c>
      <c r="U61" s="77" t="e">
        <f t="shared" si="46"/>
        <v>#N/A</v>
      </c>
      <c r="V61" s="77" t="e">
        <f t="shared" si="46"/>
        <v>#N/A</v>
      </c>
      <c r="W61" s="77" t="e">
        <f t="shared" si="46"/>
        <v>#N/A</v>
      </c>
      <c r="X61" s="77" t="e">
        <f t="shared" si="46"/>
        <v>#N/A</v>
      </c>
      <c r="Y61" s="77" t="e">
        <f t="shared" si="46"/>
        <v>#N/A</v>
      </c>
      <c r="Z61" s="77" t="e">
        <f t="shared" si="46"/>
        <v>#N/A</v>
      </c>
      <c r="AA61" s="77" t="e">
        <f t="shared" si="46"/>
        <v>#N/A</v>
      </c>
      <c r="AB61" s="77" t="e">
        <f t="shared" si="46"/>
        <v>#N/A</v>
      </c>
      <c r="AC61" s="77" t="e">
        <f t="shared" si="46"/>
        <v>#N/A</v>
      </c>
      <c r="AD61" s="77" t="e">
        <f t="shared" si="46"/>
        <v>#N/A</v>
      </c>
      <c r="AE61" s="77" t="e">
        <f t="shared" si="46"/>
        <v>#N/A</v>
      </c>
      <c r="AF61" s="77" t="e">
        <f t="shared" si="46"/>
        <v>#N/A</v>
      </c>
      <c r="AG61" s="77" t="e">
        <f t="shared" si="46"/>
        <v>#N/A</v>
      </c>
      <c r="AH61" s="77" t="e">
        <f t="shared" si="46"/>
        <v>#N/A</v>
      </c>
      <c r="AI61" s="77" t="e">
        <f t="shared" si="46"/>
        <v>#N/A</v>
      </c>
      <c r="AJ61" s="77" t="e">
        <f t="shared" si="46"/>
        <v>#N/A</v>
      </c>
      <c r="AK61" s="77" t="e">
        <f t="shared" si="46"/>
        <v>#N/A</v>
      </c>
      <c r="AL61" s="77" t="e">
        <f t="shared" si="46"/>
        <v>#N/A</v>
      </c>
    </row>
    <row r="62" spans="1:38" s="78" customFormat="1">
      <c r="A62" s="76" t="s">
        <v>111</v>
      </c>
      <c r="B62" s="76" t="s">
        <v>113</v>
      </c>
      <c r="C62" s="77" t="e">
        <f>(C65+C68)/2</f>
        <v>#N/A</v>
      </c>
      <c r="D62" s="77" t="e">
        <f t="shared" ref="D62:AL62" si="47">(D65+D68)/2</f>
        <v>#N/A</v>
      </c>
      <c r="E62" s="77" t="e">
        <f t="shared" si="47"/>
        <v>#N/A</v>
      </c>
      <c r="F62" s="77" t="e">
        <f t="shared" si="47"/>
        <v>#N/A</v>
      </c>
      <c r="G62" s="77" t="e">
        <f t="shared" si="47"/>
        <v>#N/A</v>
      </c>
      <c r="H62" s="77" t="e">
        <f t="shared" si="47"/>
        <v>#N/A</v>
      </c>
      <c r="I62" s="77" t="e">
        <f t="shared" si="47"/>
        <v>#N/A</v>
      </c>
      <c r="J62" s="77" t="e">
        <f t="shared" si="47"/>
        <v>#N/A</v>
      </c>
      <c r="K62" s="77" t="e">
        <f t="shared" si="47"/>
        <v>#N/A</v>
      </c>
      <c r="L62" s="77" t="e">
        <f t="shared" si="47"/>
        <v>#N/A</v>
      </c>
      <c r="M62" s="77" t="e">
        <f t="shared" si="47"/>
        <v>#N/A</v>
      </c>
      <c r="N62" s="77" t="e">
        <f t="shared" si="47"/>
        <v>#N/A</v>
      </c>
      <c r="O62" s="77" t="e">
        <f t="shared" si="47"/>
        <v>#N/A</v>
      </c>
      <c r="P62" s="77" t="e">
        <f t="shared" si="47"/>
        <v>#N/A</v>
      </c>
      <c r="Q62" s="77" t="e">
        <f t="shared" si="47"/>
        <v>#N/A</v>
      </c>
      <c r="R62" s="77" t="e">
        <f t="shared" si="47"/>
        <v>#N/A</v>
      </c>
      <c r="S62" s="77" t="e">
        <f t="shared" si="47"/>
        <v>#N/A</v>
      </c>
      <c r="T62" s="77" t="e">
        <f t="shared" si="47"/>
        <v>#N/A</v>
      </c>
      <c r="U62" s="77" t="e">
        <f t="shared" si="47"/>
        <v>#N/A</v>
      </c>
      <c r="V62" s="77" t="e">
        <f t="shared" si="47"/>
        <v>#N/A</v>
      </c>
      <c r="W62" s="77" t="e">
        <f t="shared" si="47"/>
        <v>#N/A</v>
      </c>
      <c r="X62" s="77" t="e">
        <f t="shared" si="47"/>
        <v>#N/A</v>
      </c>
      <c r="Y62" s="77" t="e">
        <f t="shared" si="47"/>
        <v>#N/A</v>
      </c>
      <c r="Z62" s="77" t="e">
        <f t="shared" si="47"/>
        <v>#N/A</v>
      </c>
      <c r="AA62" s="77" t="e">
        <f t="shared" si="47"/>
        <v>#N/A</v>
      </c>
      <c r="AB62" s="77" t="e">
        <f t="shared" si="47"/>
        <v>#N/A</v>
      </c>
      <c r="AC62" s="77" t="e">
        <f t="shared" si="47"/>
        <v>#N/A</v>
      </c>
      <c r="AD62" s="77" t="e">
        <f t="shared" si="47"/>
        <v>#N/A</v>
      </c>
      <c r="AE62" s="77" t="e">
        <f t="shared" si="47"/>
        <v>#N/A</v>
      </c>
      <c r="AF62" s="77" t="e">
        <f t="shared" si="47"/>
        <v>#N/A</v>
      </c>
      <c r="AG62" s="77" t="e">
        <f t="shared" si="47"/>
        <v>#N/A</v>
      </c>
      <c r="AH62" s="77" t="e">
        <f t="shared" si="47"/>
        <v>#N/A</v>
      </c>
      <c r="AI62" s="77" t="e">
        <f t="shared" si="47"/>
        <v>#N/A</v>
      </c>
      <c r="AJ62" s="77" t="e">
        <f t="shared" si="47"/>
        <v>#N/A</v>
      </c>
      <c r="AK62" s="77" t="e">
        <f t="shared" si="47"/>
        <v>#N/A</v>
      </c>
      <c r="AL62" s="77" t="e">
        <f t="shared" si="47"/>
        <v>#N/A</v>
      </c>
    </row>
    <row r="63" spans="1:38" s="78" customFormat="1" ht="13.8" thickBot="1">
      <c r="A63" s="79" t="s">
        <v>111</v>
      </c>
      <c r="B63" s="79" t="s">
        <v>114</v>
      </c>
      <c r="C63" s="80" t="e">
        <f ca="1">C66+C69</f>
        <v>#N/A</v>
      </c>
      <c r="D63" s="80" t="e">
        <f t="shared" ca="1" si="46"/>
        <v>#N/A</v>
      </c>
      <c r="E63" s="80" t="e">
        <f t="shared" ca="1" si="46"/>
        <v>#N/A</v>
      </c>
      <c r="F63" s="80" t="e">
        <f t="shared" ca="1" si="46"/>
        <v>#N/A</v>
      </c>
      <c r="G63" s="80" t="e">
        <f t="shared" ca="1" si="46"/>
        <v>#N/A</v>
      </c>
      <c r="H63" s="80" t="e">
        <f t="shared" ca="1" si="46"/>
        <v>#N/A</v>
      </c>
      <c r="I63" s="80" t="e">
        <f t="shared" ca="1" si="46"/>
        <v>#N/A</v>
      </c>
      <c r="J63" s="80" t="e">
        <f t="shared" ca="1" si="46"/>
        <v>#N/A</v>
      </c>
      <c r="K63" s="80" t="e">
        <f t="shared" ca="1" si="46"/>
        <v>#N/A</v>
      </c>
      <c r="L63" s="80" t="e">
        <f t="shared" ca="1" si="46"/>
        <v>#N/A</v>
      </c>
      <c r="M63" s="80" t="e">
        <f t="shared" ca="1" si="46"/>
        <v>#N/A</v>
      </c>
      <c r="N63" s="80" t="e">
        <f t="shared" ca="1" si="46"/>
        <v>#N/A</v>
      </c>
      <c r="O63" s="80" t="e">
        <f t="shared" ca="1" si="46"/>
        <v>#N/A</v>
      </c>
      <c r="P63" s="80" t="e">
        <f t="shared" ca="1" si="46"/>
        <v>#N/A</v>
      </c>
      <c r="Q63" s="80" t="e">
        <f t="shared" ca="1" si="46"/>
        <v>#N/A</v>
      </c>
      <c r="R63" s="80" t="e">
        <f t="shared" ca="1" si="46"/>
        <v>#N/A</v>
      </c>
      <c r="S63" s="80" t="e">
        <f t="shared" ca="1" si="46"/>
        <v>#N/A</v>
      </c>
      <c r="T63" s="80" t="e">
        <f t="shared" ca="1" si="46"/>
        <v>#N/A</v>
      </c>
      <c r="U63" s="80" t="e">
        <f t="shared" ca="1" si="46"/>
        <v>#N/A</v>
      </c>
      <c r="V63" s="80" t="e">
        <f t="shared" ca="1" si="46"/>
        <v>#N/A</v>
      </c>
      <c r="W63" s="80" t="e">
        <f t="shared" ca="1" si="46"/>
        <v>#N/A</v>
      </c>
      <c r="X63" s="80" t="e">
        <f t="shared" ca="1" si="46"/>
        <v>#N/A</v>
      </c>
      <c r="Y63" s="80" t="e">
        <f t="shared" ca="1" si="46"/>
        <v>#N/A</v>
      </c>
      <c r="Z63" s="80" t="e">
        <f t="shared" ca="1" si="46"/>
        <v>#N/A</v>
      </c>
      <c r="AA63" s="80" t="e">
        <f t="shared" ca="1" si="46"/>
        <v>#N/A</v>
      </c>
      <c r="AB63" s="80" t="e">
        <f t="shared" ca="1" si="46"/>
        <v>#N/A</v>
      </c>
      <c r="AC63" s="80" t="e">
        <f t="shared" ca="1" si="46"/>
        <v>#N/A</v>
      </c>
      <c r="AD63" s="80" t="e">
        <f t="shared" ca="1" si="46"/>
        <v>#N/A</v>
      </c>
      <c r="AE63" s="80" t="e">
        <f t="shared" ca="1" si="46"/>
        <v>#N/A</v>
      </c>
      <c r="AF63" s="80" t="e">
        <f t="shared" ca="1" si="46"/>
        <v>#N/A</v>
      </c>
      <c r="AG63" s="80" t="e">
        <f t="shared" ca="1" si="46"/>
        <v>#N/A</v>
      </c>
      <c r="AH63" s="80" t="e">
        <f t="shared" ca="1" si="46"/>
        <v>#N/A</v>
      </c>
      <c r="AI63" s="80" t="e">
        <f t="shared" ca="1" si="46"/>
        <v>#N/A</v>
      </c>
      <c r="AJ63" s="80" t="e">
        <f t="shared" ca="1" si="46"/>
        <v>#N/A</v>
      </c>
      <c r="AK63" s="80" t="e">
        <f t="shared" ca="1" si="46"/>
        <v>#N/A</v>
      </c>
      <c r="AL63" s="80" t="e">
        <f t="shared" ca="1" si="46"/>
        <v>#N/A</v>
      </c>
    </row>
    <row r="64" spans="1:38">
      <c r="A64" s="81" t="s">
        <v>115</v>
      </c>
      <c r="B64" s="81" t="s">
        <v>112</v>
      </c>
      <c r="C64" s="254" t="e">
        <f>SUMIF('Расчёт (кг)'!$A:$A,C$58,'Расчёт (кг)'!$AL:$AL)+доп_клиенты!C9</f>
        <v>#N/A</v>
      </c>
      <c r="D64" s="254" t="e">
        <f>SUMIF('Расчёт (кг)'!$A:$A,D$58,'Расчёт (кг)'!$AL:$AL)+доп_клиенты!D9</f>
        <v>#N/A</v>
      </c>
      <c r="E64" s="254" t="e">
        <f>SUMIF('Расчёт (кг)'!$A:$A,E$58,'Расчёт (кг)'!$AL:$AL)+доп_клиенты!E9</f>
        <v>#N/A</v>
      </c>
      <c r="F64" s="254" t="e">
        <f>SUMIF('Расчёт (кг)'!$A:$A,F$58,'Расчёт (кг)'!$AL:$AL)+доп_клиенты!F9</f>
        <v>#N/A</v>
      </c>
      <c r="G64" s="254" t="e">
        <f>SUMIF('Расчёт (кг)'!$A:$A,G$58,'Расчёт (кг)'!$AL:$AL)+доп_клиенты!G9</f>
        <v>#N/A</v>
      </c>
      <c r="H64" s="254" t="e">
        <f>SUMIF('Расчёт (кг)'!$A:$A,H$58,'Расчёт (кг)'!$AL:$AL)+доп_клиенты!H9</f>
        <v>#N/A</v>
      </c>
      <c r="I64" s="254" t="e">
        <f>SUMIF('Расчёт (кг)'!$A:$A,I$58,'Расчёт (кг)'!$AL:$AL)+доп_клиенты!I9</f>
        <v>#N/A</v>
      </c>
      <c r="J64" s="254" t="e">
        <f>SUMIF('Расчёт (кг)'!$A:$A,J$58,'Расчёт (кг)'!$AL:$AL)+доп_клиенты!J9</f>
        <v>#N/A</v>
      </c>
      <c r="K64" s="254" t="e">
        <f>SUMIF('Расчёт (кг)'!$A:$A,K$58,'Расчёт (кг)'!$AL:$AL)+доп_клиенты!K9</f>
        <v>#N/A</v>
      </c>
      <c r="L64" s="254" t="e">
        <f>SUMIF('Расчёт (кг)'!$A:$A,L$58,'Расчёт (кг)'!$AL:$AL)+доп_клиенты!L9</f>
        <v>#N/A</v>
      </c>
      <c r="M64" s="254" t="e">
        <f>SUMIF('Расчёт (кг)'!$A:$A,M$58,'Расчёт (кг)'!$AL:$AL)+доп_клиенты!M9</f>
        <v>#N/A</v>
      </c>
      <c r="N64" s="254" t="e">
        <f>SUMIF('Расчёт (кг)'!$A:$A,N$58,'Расчёт (кг)'!$AL:$AL)+доп_клиенты!N9</f>
        <v>#N/A</v>
      </c>
      <c r="O64" s="254" t="e">
        <f>SUMIF('Расчёт (кг)'!$A:$A,O$58,'Расчёт (кг)'!$AL:$AL)+доп_клиенты!O9</f>
        <v>#N/A</v>
      </c>
      <c r="P64" s="254" t="e">
        <f>SUMIF('Расчёт (кг)'!$A:$A,P$58,'Расчёт (кг)'!$AL:$AL)+доп_клиенты!P9</f>
        <v>#N/A</v>
      </c>
      <c r="Q64" s="254" t="e">
        <f>SUMIF('Расчёт (кг)'!$A:$A,Q$58,'Расчёт (кг)'!$AL:$AL)+доп_клиенты!Q9</f>
        <v>#N/A</v>
      </c>
      <c r="R64" s="254" t="e">
        <f>SUMIF('Расчёт (кг)'!$A:$A,R$58,'Расчёт (кг)'!$AL:$AL)+доп_клиенты!R9</f>
        <v>#N/A</v>
      </c>
      <c r="S64" s="254" t="e">
        <f>SUMIF('Расчёт (кг)'!$A:$A,S$58,'Расчёт (кг)'!$AL:$AL)+доп_клиенты!S9</f>
        <v>#N/A</v>
      </c>
      <c r="T64" s="254" t="e">
        <f>SUMIF('Расчёт (кг)'!$A:$A,T$58,'Расчёт (кг)'!$AL:$AL)+доп_клиенты!T9</f>
        <v>#N/A</v>
      </c>
      <c r="U64" s="254" t="e">
        <f>SUMIF('Расчёт (кг)'!$A:$A,U$58,'Расчёт (кг)'!$AL:$AL)+доп_клиенты!U9</f>
        <v>#N/A</v>
      </c>
      <c r="V64" s="254" t="e">
        <f>SUMIF('Расчёт (кг)'!$A:$A,V$58,'Расчёт (кг)'!$AL:$AL)+доп_клиенты!V9</f>
        <v>#N/A</v>
      </c>
      <c r="W64" s="254" t="e">
        <f>SUMIF('Расчёт (кг)'!$A:$A,W$58,'Расчёт (кг)'!$AL:$AL)+доп_клиенты!W9</f>
        <v>#N/A</v>
      </c>
      <c r="X64" s="254" t="e">
        <f>SUMIF('Расчёт (кг)'!$A:$A,X$58,'Расчёт (кг)'!$AL:$AL)+доп_клиенты!X9</f>
        <v>#N/A</v>
      </c>
      <c r="Y64" s="254" t="e">
        <f>SUMIF('Расчёт (кг)'!$A:$A,Y$58,'Расчёт (кг)'!$AL:$AL)+доп_клиенты!Y9</f>
        <v>#N/A</v>
      </c>
      <c r="Z64" s="254" t="e">
        <f>SUMIF('Расчёт (кг)'!$A:$A,Z$58,'Расчёт (кг)'!$AL:$AL)+доп_клиенты!Z9</f>
        <v>#N/A</v>
      </c>
      <c r="AA64" s="254" t="e">
        <f>SUMIF('Расчёт (кг)'!$A:$A,AA$58,'Расчёт (кг)'!$AL:$AL)+доп_клиенты!AA9</f>
        <v>#N/A</v>
      </c>
      <c r="AB64" s="254" t="e">
        <f>SUMIF('Расчёт (кг)'!$A:$A,AB$58,'Расчёт (кг)'!$AL:$AL)+доп_клиенты!AB9</f>
        <v>#N/A</v>
      </c>
      <c r="AC64" s="254" t="e">
        <f>SUMIF('Расчёт (кг)'!$A:$A,AC$58,'Расчёт (кг)'!$AL:$AL)+доп_клиенты!AC9</f>
        <v>#N/A</v>
      </c>
      <c r="AD64" s="254" t="e">
        <f>SUMIF('Расчёт (кг)'!$A:$A,AD$58,'Расчёт (кг)'!$AL:$AL)+доп_клиенты!AD9</f>
        <v>#N/A</v>
      </c>
      <c r="AE64" s="254" t="e">
        <f>SUMIF('Расчёт (кг)'!$A:$A,AE$58,'Расчёт (кг)'!$AL:$AL)+доп_клиенты!AE9</f>
        <v>#N/A</v>
      </c>
      <c r="AF64" s="254" t="e">
        <f>SUMIF('Расчёт (кг)'!$A:$A,AF$58,'Расчёт (кг)'!$AL:$AL)+доп_клиенты!AF9</f>
        <v>#N/A</v>
      </c>
      <c r="AG64" s="254" t="e">
        <f>SUMIF('Расчёт (кг)'!$A:$A,AG$58,'Расчёт (кг)'!$AL:$AL)+доп_клиенты!AG9</f>
        <v>#N/A</v>
      </c>
      <c r="AH64" s="254" t="e">
        <f>SUMIF('Расчёт (кг)'!$A:$A,AH$58,'Расчёт (кг)'!$AL:$AL)+доп_клиенты!AH9</f>
        <v>#N/A</v>
      </c>
      <c r="AI64" s="254" t="e">
        <f>SUMIF('Расчёт (кг)'!$A:$A,AI$58,'Расчёт (кг)'!$AL:$AL)+доп_клиенты!AI9</f>
        <v>#N/A</v>
      </c>
      <c r="AJ64" s="254" t="e">
        <f>SUMIF('Расчёт (кг)'!$A:$A,AJ$58,'Расчёт (кг)'!$AL:$AL)+доп_клиенты!AJ9</f>
        <v>#N/A</v>
      </c>
      <c r="AK64" s="254" t="e">
        <f>SUMIF('Расчёт (кг)'!$A:$A,AK$58,'Расчёт (кг)'!$AL:$AL)+доп_клиенты!AK9</f>
        <v>#N/A</v>
      </c>
      <c r="AL64" s="254" t="e">
        <f>SUMIF('Расчёт (кг)'!$A:$A,AL$58,'Расчёт (кг)'!$AL:$AL)+доп_клиенты!AL9</f>
        <v>#N/A</v>
      </c>
    </row>
    <row r="65" spans="1:38">
      <c r="A65" s="83" t="s">
        <v>115</v>
      </c>
      <c r="B65" s="83" t="s">
        <v>113</v>
      </c>
      <c r="C65" s="205" t="e">
        <f>INDEX(Тарифы!$1:$1048576,MATCH($A65,Тарифы!$A:$A,0),MATCH(VLOOKUP(C$58,'Расчёт (кг)'!$A:$D,3,0),Тарифы!$2:$2,0))*C64</f>
        <v>#N/A</v>
      </c>
      <c r="D65" s="205" t="e">
        <f>INDEX(Тарифы!$1:$1048576,MATCH($A65,Тарифы!$A:$A,0),MATCH(VLOOKUP(D$58,'Расчёт (кг)'!$A:$D,3,0),Тарифы!$2:$2,0))*D64</f>
        <v>#N/A</v>
      </c>
      <c r="E65" s="205" t="e">
        <f>INDEX(Тарифы!$1:$1048576,MATCH($A65,Тарифы!$A:$A,0),MATCH(VLOOKUP(E$58,'Расчёт (кг)'!$A:$D,3,0),Тарифы!$2:$2,0))*E64</f>
        <v>#N/A</v>
      </c>
      <c r="F65" s="205" t="e">
        <f>INDEX(Тарифы!$1:$1048576,MATCH($A65,Тарифы!$A:$A,0),MATCH(VLOOKUP(F$58,'Расчёт (кг)'!$A:$D,3,0),Тарифы!$2:$2,0))*F64</f>
        <v>#N/A</v>
      </c>
      <c r="G65" s="205" t="e">
        <f>INDEX(Тарифы!$1:$1048576,MATCH($A65,Тарифы!$A:$A,0),MATCH(VLOOKUP(G$58,'Расчёт (кг)'!$A:$D,3,0),Тарифы!$2:$2,0))*G64</f>
        <v>#N/A</v>
      </c>
      <c r="H65" s="205" t="e">
        <f>INDEX(Тарифы!$1:$1048576,MATCH($A65,Тарифы!$A:$A,0),MATCH(VLOOKUP(H$58,'Расчёт (кг)'!$A:$D,3,0),Тарифы!$2:$2,0))*H64</f>
        <v>#N/A</v>
      </c>
      <c r="I65" s="205" t="e">
        <f>INDEX(Тарифы!$1:$1048576,MATCH($A65,Тарифы!$A:$A,0),MATCH(VLOOKUP(I$58,'Расчёт (кг)'!$A:$D,3,0),Тарифы!$2:$2,0))*I64</f>
        <v>#N/A</v>
      </c>
      <c r="J65" s="205" t="e">
        <f>INDEX(Тарифы!$1:$1048576,MATCH($A65,Тарифы!$A:$A,0),MATCH(VLOOKUP(J$58,'Расчёт (кг)'!$A:$D,3,0),Тарифы!$2:$2,0))*J64</f>
        <v>#N/A</v>
      </c>
      <c r="K65" s="205" t="e">
        <f>INDEX(Тарифы!$1:$1048576,MATCH($A65,Тарифы!$A:$A,0),MATCH(VLOOKUP(K$58,'Расчёт (кг)'!$A:$D,3,0),Тарифы!$2:$2,0))*K64</f>
        <v>#N/A</v>
      </c>
      <c r="L65" s="205" t="e">
        <f>INDEX(Тарифы!$1:$1048576,MATCH($A65,Тарифы!$A:$A,0),MATCH(VLOOKUP(L$58,'Расчёт (кг)'!$A:$D,3,0),Тарифы!$2:$2,0))*L64</f>
        <v>#N/A</v>
      </c>
      <c r="M65" s="205" t="e">
        <f>INDEX(Тарифы!$1:$1048576,MATCH($A65,Тарифы!$A:$A,0),MATCH(VLOOKUP(M$58,'Расчёт (кг)'!$A:$D,3,0),Тарифы!$2:$2,0))*M64</f>
        <v>#N/A</v>
      </c>
      <c r="N65" s="205" t="e">
        <f>INDEX(Тарифы!$1:$1048576,MATCH($A65,Тарифы!$A:$A,0),MATCH(VLOOKUP(N$58,'Расчёт (кг)'!$A:$D,3,0),Тарифы!$2:$2,0))*N64</f>
        <v>#N/A</v>
      </c>
      <c r="O65" s="205" t="e">
        <f>INDEX(Тарифы!$1:$1048576,MATCH($A65,Тарифы!$A:$A,0),MATCH(VLOOKUP(O$58,'Расчёт (кг)'!$A:$D,3,0),Тарифы!$2:$2,0))*O64</f>
        <v>#N/A</v>
      </c>
      <c r="P65" s="205" t="e">
        <f>INDEX(Тарифы!$1:$1048576,MATCH($A65,Тарифы!$A:$A,0),MATCH(VLOOKUP(P$58,'Расчёт (кг)'!$A:$D,3,0),Тарифы!$2:$2,0))*P64</f>
        <v>#N/A</v>
      </c>
      <c r="Q65" s="205" t="e">
        <f>INDEX(Тарифы!$1:$1048576,MATCH($A65,Тарифы!$A:$A,0),MATCH(VLOOKUP(Q$58,'Расчёт (кг)'!$A:$D,3,0),Тарифы!$2:$2,0))*Q64</f>
        <v>#N/A</v>
      </c>
      <c r="R65" s="205" t="e">
        <f>INDEX(Тарифы!$1:$1048576,MATCH($A65,Тарифы!$A:$A,0),MATCH(VLOOKUP(R$58,'Расчёт (кг)'!$A:$D,3,0),Тарифы!$2:$2,0))*R64</f>
        <v>#N/A</v>
      </c>
      <c r="S65" s="205" t="e">
        <f>INDEX(Тарифы!$1:$1048576,MATCH($A65,Тарифы!$A:$A,0),MATCH(VLOOKUP(S$58,'Расчёт (кг)'!$A:$D,3,0),Тарифы!$2:$2,0))*S64</f>
        <v>#N/A</v>
      </c>
      <c r="T65" s="205" t="e">
        <f>INDEX(Тарифы!$1:$1048576,MATCH($A65,Тарифы!$A:$A,0),MATCH(VLOOKUP(T$58,'Расчёт (кг)'!$A:$D,3,0),Тарифы!$2:$2,0))*T64</f>
        <v>#N/A</v>
      </c>
      <c r="U65" s="205" t="e">
        <f>INDEX(Тарифы!$1:$1048576,MATCH($A65,Тарифы!$A:$A,0),MATCH(VLOOKUP(U$58,'Расчёт (кг)'!$A:$D,3,0),Тарифы!$2:$2,0))*U64</f>
        <v>#N/A</v>
      </c>
      <c r="V65" s="205" t="e">
        <f>INDEX(Тарифы!$1:$1048576,MATCH($A65,Тарифы!$A:$A,0),MATCH(VLOOKUP(V$58,'Расчёт (кг)'!$A:$D,3,0),Тарифы!$2:$2,0))*V64</f>
        <v>#N/A</v>
      </c>
      <c r="W65" s="205" t="e">
        <f>INDEX(Тарифы!$1:$1048576,MATCH($A65,Тарифы!$A:$A,0),MATCH(VLOOKUP(W$58,'Расчёт (кг)'!$A:$D,3,0),Тарифы!$2:$2,0))*W64</f>
        <v>#N/A</v>
      </c>
      <c r="X65" s="205" t="e">
        <f>INDEX(Тарифы!$1:$1048576,MATCH($A65,Тарифы!$A:$A,0),MATCH(VLOOKUP(X$58,'Расчёт (кг)'!$A:$D,3,0),Тарифы!$2:$2,0))*X64</f>
        <v>#N/A</v>
      </c>
      <c r="Y65" s="205" t="e">
        <f>INDEX(Тарифы!$1:$1048576,MATCH($A65,Тарифы!$A:$A,0),MATCH(VLOOKUP(Y$58,'Расчёт (кг)'!$A:$D,3,0),Тарифы!$2:$2,0))*Y64</f>
        <v>#N/A</v>
      </c>
      <c r="Z65" s="205" t="e">
        <f>INDEX(Тарифы!$1:$1048576,MATCH($A65,Тарифы!$A:$A,0),MATCH(VLOOKUP(Z$58,'Расчёт (кг)'!$A:$D,3,0),Тарифы!$2:$2,0))*Z64</f>
        <v>#N/A</v>
      </c>
      <c r="AA65" s="205" t="e">
        <f>INDEX(Тарифы!$1:$1048576,MATCH($A65,Тарифы!$A:$A,0),MATCH(VLOOKUP(AA$58,'Расчёт (кг)'!$A:$D,3,0),Тарифы!$2:$2,0))*AA64</f>
        <v>#N/A</v>
      </c>
      <c r="AB65" s="205" t="e">
        <f>INDEX(Тарифы!$1:$1048576,MATCH($A65,Тарифы!$A:$A,0),MATCH(VLOOKUP(AB$58,'Расчёт (кг)'!$A:$D,3,0),Тарифы!$2:$2,0))*AB64</f>
        <v>#N/A</v>
      </c>
      <c r="AC65" s="205" t="e">
        <f>INDEX(Тарифы!$1:$1048576,MATCH($A65,Тарифы!$A:$A,0),MATCH(VLOOKUP(AC$58,'Расчёт (кг)'!$A:$D,3,0),Тарифы!$2:$2,0))*AC64</f>
        <v>#N/A</v>
      </c>
      <c r="AD65" s="205" t="e">
        <f>INDEX(Тарифы!$1:$1048576,MATCH($A65,Тарифы!$A:$A,0),MATCH(VLOOKUP(AD$58,'Расчёт (кг)'!$A:$D,3,0),Тарифы!$2:$2,0))*AD64</f>
        <v>#N/A</v>
      </c>
      <c r="AE65" s="205" t="e">
        <f>INDEX(Тарифы!$1:$1048576,MATCH($A65,Тарифы!$A:$A,0),MATCH(VLOOKUP(AE$58,'Расчёт (кг)'!$A:$D,3,0),Тарифы!$2:$2,0))*AE64</f>
        <v>#N/A</v>
      </c>
      <c r="AF65" s="205" t="e">
        <f>INDEX(Тарифы!$1:$1048576,MATCH($A65,Тарифы!$A:$A,0),MATCH(VLOOKUP(AF$58,'Расчёт (кг)'!$A:$D,3,0),Тарифы!$2:$2,0))*AF64</f>
        <v>#N/A</v>
      </c>
      <c r="AG65" s="205" t="e">
        <f>INDEX(Тарифы!$1:$1048576,MATCH($A65,Тарифы!$A:$A,0),MATCH(VLOOKUP(AG$58,'Расчёт (кг)'!$A:$D,3,0),Тарифы!$2:$2,0))*AG64</f>
        <v>#N/A</v>
      </c>
      <c r="AH65" s="205" t="e">
        <f>INDEX(Тарифы!$1:$1048576,MATCH($A65,Тарифы!$A:$A,0),MATCH(VLOOKUP(AH$58,'Расчёт (кг)'!$A:$D,3,0),Тарифы!$2:$2,0))*AH64</f>
        <v>#N/A</v>
      </c>
      <c r="AI65" s="205" t="e">
        <f>INDEX(Тарифы!$1:$1048576,MATCH($A65,Тарифы!$A:$A,0),MATCH(VLOOKUP(AI$58,'Расчёт (кг)'!$A:$D,3,0),Тарифы!$2:$2,0))*AI64</f>
        <v>#N/A</v>
      </c>
      <c r="AJ65" s="205" t="e">
        <f>INDEX(Тарифы!$1:$1048576,MATCH($A65,Тарифы!$A:$A,0),MATCH(VLOOKUP(AJ$58,'Расчёт (кг)'!$A:$D,3,0),Тарифы!$2:$2,0))*AJ64</f>
        <v>#N/A</v>
      </c>
      <c r="AK65" s="205" t="e">
        <f>INDEX(Тарифы!$1:$1048576,MATCH($A65,Тарифы!$A:$A,0),MATCH(VLOOKUP(AK$58,'Расчёт (кг)'!$A:$D,3,0),Тарифы!$2:$2,0))*AK64</f>
        <v>#N/A</v>
      </c>
      <c r="AL65" s="205" t="e">
        <f>INDEX(Тарифы!$1:$1048576,MATCH($A65,Тарифы!$A:$A,0),MATCH(VLOOKUP(AL$58,'Расчёт (кг)'!$A:$D,3,0),Тарифы!$2:$2,0))*AL64</f>
        <v>#N/A</v>
      </c>
    </row>
    <row r="66" spans="1:38">
      <c r="A66" s="83" t="s">
        <v>115</v>
      </c>
      <c r="B66" s="83" t="s">
        <v>114</v>
      </c>
      <c r="C66" s="205" t="e">
        <f ca="1">SUMIF('Расчёт (ТН)'!$A:$A,C$58,'Расчёт (ТН)'!$AL:$AL)+доп_клиенты!C11</f>
        <v>#N/A</v>
      </c>
      <c r="D66" s="205" t="e">
        <f ca="1">SUMIF('Расчёт (ТН)'!$A:$A,D$58,'Расчёт (ТН)'!$AL:$AL)+доп_клиенты!D11</f>
        <v>#N/A</v>
      </c>
      <c r="E66" s="205" t="e">
        <f ca="1">SUMIF('Расчёт (ТН)'!$A:$A,E$58,'Расчёт (ТН)'!$AL:$AL)+доп_клиенты!E11</f>
        <v>#N/A</v>
      </c>
      <c r="F66" s="205" t="e">
        <f ca="1">SUMIF('Расчёт (ТН)'!$A:$A,F$58,'Расчёт (ТН)'!$AL:$AL)+доп_клиенты!F11</f>
        <v>#N/A</v>
      </c>
      <c r="G66" s="205" t="e">
        <f ca="1">SUMIF('Расчёт (ТН)'!$A:$A,G$58,'Расчёт (ТН)'!$AL:$AL)+доп_клиенты!G11</f>
        <v>#N/A</v>
      </c>
      <c r="H66" s="205" t="e">
        <f ca="1">SUMIF('Расчёт (ТН)'!$A:$A,H$58,'Расчёт (ТН)'!$AL:$AL)+доп_клиенты!H11</f>
        <v>#N/A</v>
      </c>
      <c r="I66" s="205" t="e">
        <f ca="1">SUMIF('Расчёт (ТН)'!$A:$A,I$58,'Расчёт (ТН)'!$AL:$AL)+доп_клиенты!I11</f>
        <v>#N/A</v>
      </c>
      <c r="J66" s="205" t="e">
        <f ca="1">SUMIF('Расчёт (ТН)'!$A:$A,J$58,'Расчёт (ТН)'!$AL:$AL)+доп_клиенты!J11</f>
        <v>#N/A</v>
      </c>
      <c r="K66" s="205" t="e">
        <f ca="1">SUMIF('Расчёт (ТН)'!$A:$A,K$58,'Расчёт (ТН)'!$AL:$AL)+доп_клиенты!K11</f>
        <v>#N/A</v>
      </c>
      <c r="L66" s="205" t="e">
        <f ca="1">SUMIF('Расчёт (ТН)'!$A:$A,L$58,'Расчёт (ТН)'!$AL:$AL)+доп_клиенты!L11</f>
        <v>#N/A</v>
      </c>
      <c r="M66" s="205" t="e">
        <f ca="1">SUMIF('Расчёт (ТН)'!$A:$A,M$58,'Расчёт (ТН)'!$AL:$AL)+доп_клиенты!M11</f>
        <v>#N/A</v>
      </c>
      <c r="N66" s="205" t="e">
        <f ca="1">SUMIF('Расчёт (ТН)'!$A:$A,N$58,'Расчёт (ТН)'!$AL:$AL)+доп_клиенты!N11</f>
        <v>#N/A</v>
      </c>
      <c r="O66" s="205" t="e">
        <f ca="1">SUMIF('Расчёт (ТН)'!$A:$A,O$58,'Расчёт (ТН)'!$AL:$AL)+доп_клиенты!O11</f>
        <v>#N/A</v>
      </c>
      <c r="P66" s="205" t="e">
        <f ca="1">SUMIF('Расчёт (ТН)'!$A:$A,P$58,'Расчёт (ТН)'!$AL:$AL)+доп_клиенты!P11</f>
        <v>#N/A</v>
      </c>
      <c r="Q66" s="205" t="e">
        <f ca="1">SUMIF('Расчёт (ТН)'!$A:$A,Q$58,'Расчёт (ТН)'!$AL:$AL)+доп_клиенты!Q11</f>
        <v>#N/A</v>
      </c>
      <c r="R66" s="205" t="e">
        <f ca="1">SUMIF('Расчёт (ТН)'!$A:$A,R$58,'Расчёт (ТН)'!$AL:$AL)+доп_клиенты!R11</f>
        <v>#N/A</v>
      </c>
      <c r="S66" s="205" t="e">
        <f ca="1">SUMIF('Расчёт (ТН)'!$A:$A,S$58,'Расчёт (ТН)'!$AL:$AL)+доп_клиенты!S11</f>
        <v>#N/A</v>
      </c>
      <c r="T66" s="205" t="e">
        <f ca="1">SUMIF('Расчёт (ТН)'!$A:$A,T$58,'Расчёт (ТН)'!$AL:$AL)+доп_клиенты!T11</f>
        <v>#N/A</v>
      </c>
      <c r="U66" s="205" t="e">
        <f ca="1">SUMIF('Расчёт (ТН)'!$A:$A,U$58,'Расчёт (ТН)'!$AL:$AL)+доп_клиенты!U11</f>
        <v>#N/A</v>
      </c>
      <c r="V66" s="205" t="e">
        <f ca="1">SUMIF('Расчёт (ТН)'!$A:$A,V$58,'Расчёт (ТН)'!$AL:$AL)+доп_клиенты!V11</f>
        <v>#N/A</v>
      </c>
      <c r="W66" s="205" t="e">
        <f ca="1">SUMIF('Расчёт (ТН)'!$A:$A,W$58,'Расчёт (ТН)'!$AL:$AL)+доп_клиенты!W11</f>
        <v>#N/A</v>
      </c>
      <c r="X66" s="205" t="e">
        <f ca="1">SUMIF('Расчёт (ТН)'!$A:$A,X$58,'Расчёт (ТН)'!$AL:$AL)+доп_клиенты!X11</f>
        <v>#N/A</v>
      </c>
      <c r="Y66" s="205" t="e">
        <f ca="1">SUMIF('Расчёт (ТН)'!$A:$A,Y$58,'Расчёт (ТН)'!$AL:$AL)+доп_клиенты!Y11</f>
        <v>#N/A</v>
      </c>
      <c r="Z66" s="205" t="e">
        <f ca="1">SUMIF('Расчёт (ТН)'!$A:$A,Z$58,'Расчёт (ТН)'!$AL:$AL)+доп_клиенты!Z11</f>
        <v>#N/A</v>
      </c>
      <c r="AA66" s="205" t="e">
        <f ca="1">SUMIF('Расчёт (ТН)'!$A:$A,AA$58,'Расчёт (ТН)'!$AL:$AL)+доп_клиенты!AA11</f>
        <v>#N/A</v>
      </c>
      <c r="AB66" s="205" t="e">
        <f ca="1">SUMIF('Расчёт (ТН)'!$A:$A,AB$58,'Расчёт (ТН)'!$AL:$AL)+доп_клиенты!AB11</f>
        <v>#N/A</v>
      </c>
      <c r="AC66" s="205" t="e">
        <f ca="1">SUMIF('Расчёт (ТН)'!$A:$A,AC$58,'Расчёт (ТН)'!$AL:$AL)+доп_клиенты!AC11</f>
        <v>#N/A</v>
      </c>
      <c r="AD66" s="205" t="e">
        <f ca="1">SUMIF('Расчёт (ТН)'!$A:$A,AD$58,'Расчёт (ТН)'!$AL:$AL)+доп_клиенты!AD11</f>
        <v>#N/A</v>
      </c>
      <c r="AE66" s="205" t="e">
        <f ca="1">SUMIF('Расчёт (ТН)'!$A:$A,AE$58,'Расчёт (ТН)'!$AL:$AL)+доп_клиенты!AE11</f>
        <v>#N/A</v>
      </c>
      <c r="AF66" s="205" t="e">
        <f ca="1">SUMIF('Расчёт (ТН)'!$A:$A,AF$58,'Расчёт (ТН)'!$AL:$AL)+доп_клиенты!AF11</f>
        <v>#N/A</v>
      </c>
      <c r="AG66" s="205" t="e">
        <f ca="1">SUMIF('Расчёт (ТН)'!$A:$A,AG$58,'Расчёт (ТН)'!$AL:$AL)+доп_клиенты!AG11</f>
        <v>#N/A</v>
      </c>
      <c r="AH66" s="205" t="e">
        <f ca="1">SUMIF('Расчёт (ТН)'!$A:$A,AH$58,'Расчёт (ТН)'!$AL:$AL)+доп_клиенты!AH11</f>
        <v>#N/A</v>
      </c>
      <c r="AI66" s="205" t="e">
        <f ca="1">SUMIF('Расчёт (ТН)'!$A:$A,AI$58,'Расчёт (ТН)'!$AL:$AL)+доп_клиенты!AI11</f>
        <v>#N/A</v>
      </c>
      <c r="AJ66" s="205" t="e">
        <f ca="1">SUMIF('Расчёт (ТН)'!$A:$A,AJ$58,'Расчёт (ТН)'!$AL:$AL)+доп_клиенты!AJ11</f>
        <v>#N/A</v>
      </c>
      <c r="AK66" s="205" t="e">
        <f ca="1">SUMIF('Расчёт (ТН)'!$A:$A,AK$58,'Расчёт (ТН)'!$AL:$AL)+доп_клиенты!AK11</f>
        <v>#N/A</v>
      </c>
      <c r="AL66" s="205" t="e">
        <f ca="1">SUMIF('Расчёт (ТН)'!$A:$A,AL$58,'Расчёт (ТН)'!$AL:$AL)+доп_клиенты!AL11</f>
        <v>#N/A</v>
      </c>
    </row>
    <row r="67" spans="1:38">
      <c r="A67" s="83" t="s">
        <v>116</v>
      </c>
      <c r="B67" s="83" t="s">
        <v>112</v>
      </c>
      <c r="C67" s="205" t="e">
        <f>SUMIF('Расчёт (кг)'!$A:$A,C$58,'Расчёт (кг)'!$AH:$AH)+доп_клиенты!C12</f>
        <v>#N/A</v>
      </c>
      <c r="D67" s="205" t="e">
        <f>SUMIF('Расчёт (кг)'!$A:$A,D$58,'Расчёт (кг)'!$AH:$AH)+доп_клиенты!D12</f>
        <v>#N/A</v>
      </c>
      <c r="E67" s="205" t="e">
        <f>SUMIF('Расчёт (кг)'!$A:$A,E$58,'Расчёт (кг)'!$AH:$AH)+доп_клиенты!E12</f>
        <v>#N/A</v>
      </c>
      <c r="F67" s="205" t="e">
        <f>SUMIF('Расчёт (кг)'!$A:$A,F$58,'Расчёт (кг)'!$AH:$AH)+доп_клиенты!F12</f>
        <v>#N/A</v>
      </c>
      <c r="G67" s="205" t="e">
        <f>SUMIF('Расчёт (кг)'!$A:$A,G$58,'Расчёт (кг)'!$AH:$AH)+доп_клиенты!G12</f>
        <v>#N/A</v>
      </c>
      <c r="H67" s="205" t="e">
        <f>SUMIF('Расчёт (кг)'!$A:$A,H$58,'Расчёт (кг)'!$AH:$AH)+доп_клиенты!H12</f>
        <v>#N/A</v>
      </c>
      <c r="I67" s="205" t="e">
        <f>SUMIF('Расчёт (кг)'!$A:$A,I$58,'Расчёт (кг)'!$AH:$AH)+доп_клиенты!I12</f>
        <v>#N/A</v>
      </c>
      <c r="J67" s="205" t="e">
        <f>SUMIF('Расчёт (кг)'!$A:$A,J$58,'Расчёт (кг)'!$AH:$AH)+доп_клиенты!J12</f>
        <v>#N/A</v>
      </c>
      <c r="K67" s="205" t="e">
        <f>SUMIF('Расчёт (кг)'!$A:$A,K$58,'Расчёт (кг)'!$AH:$AH)+доп_клиенты!K12</f>
        <v>#N/A</v>
      </c>
      <c r="L67" s="205" t="e">
        <f>SUMIF('Расчёт (кг)'!$A:$A,L$58,'Расчёт (кг)'!$AH:$AH)+доп_клиенты!L12</f>
        <v>#N/A</v>
      </c>
      <c r="M67" s="205" t="e">
        <f>SUMIF('Расчёт (кг)'!$A:$A,M$58,'Расчёт (кг)'!$AH:$AH)+доп_клиенты!M12</f>
        <v>#N/A</v>
      </c>
      <c r="N67" s="205" t="e">
        <f>SUMIF('Расчёт (кг)'!$A:$A,N$58,'Расчёт (кг)'!$AH:$AH)+доп_клиенты!N12</f>
        <v>#N/A</v>
      </c>
      <c r="O67" s="205" t="e">
        <f>SUMIF('Расчёт (кг)'!$A:$A,O$58,'Расчёт (кг)'!$AH:$AH)+доп_клиенты!O12</f>
        <v>#N/A</v>
      </c>
      <c r="P67" s="205" t="e">
        <f>SUMIF('Расчёт (кг)'!$A:$A,P$58,'Расчёт (кг)'!$AH:$AH)+доп_клиенты!P12</f>
        <v>#N/A</v>
      </c>
      <c r="Q67" s="205" t="e">
        <f>SUMIF('Расчёт (кг)'!$A:$A,Q$58,'Расчёт (кг)'!$AH:$AH)+доп_клиенты!Q12</f>
        <v>#N/A</v>
      </c>
      <c r="R67" s="205" t="e">
        <f>SUMIF('Расчёт (кг)'!$A:$A,R$58,'Расчёт (кг)'!$AH:$AH)+доп_клиенты!R12</f>
        <v>#N/A</v>
      </c>
      <c r="S67" s="205" t="e">
        <f>SUMIF('Расчёт (кг)'!$A:$A,S$58,'Расчёт (кг)'!$AH:$AH)+доп_клиенты!S12</f>
        <v>#N/A</v>
      </c>
      <c r="T67" s="205" t="e">
        <f>SUMIF('Расчёт (кг)'!$A:$A,T$58,'Расчёт (кг)'!$AH:$AH)+доп_клиенты!T12</f>
        <v>#N/A</v>
      </c>
      <c r="U67" s="205" t="e">
        <f>SUMIF('Расчёт (кг)'!$A:$A,U$58,'Расчёт (кг)'!$AH:$AH)+доп_клиенты!U12</f>
        <v>#N/A</v>
      </c>
      <c r="V67" s="205" t="e">
        <f>SUMIF('Расчёт (кг)'!$A:$A,V$58,'Расчёт (кг)'!$AH:$AH)+доп_клиенты!V12</f>
        <v>#N/A</v>
      </c>
      <c r="W67" s="205" t="e">
        <f>SUMIF('Расчёт (кг)'!$A:$A,W$58,'Расчёт (кг)'!$AH:$AH)+доп_клиенты!W12</f>
        <v>#N/A</v>
      </c>
      <c r="X67" s="205" t="e">
        <f>SUMIF('Расчёт (кг)'!$A:$A,X$58,'Расчёт (кг)'!$AH:$AH)+доп_клиенты!X12</f>
        <v>#N/A</v>
      </c>
      <c r="Y67" s="205" t="e">
        <f>SUMIF('Расчёт (кг)'!$A:$A,Y$58,'Расчёт (кг)'!$AH:$AH)+доп_клиенты!Y12</f>
        <v>#N/A</v>
      </c>
      <c r="Z67" s="205" t="e">
        <f>SUMIF('Расчёт (кг)'!$A:$A,Z$58,'Расчёт (кг)'!$AH:$AH)+доп_клиенты!Z12</f>
        <v>#N/A</v>
      </c>
      <c r="AA67" s="205" t="e">
        <f>SUMIF('Расчёт (кг)'!$A:$A,AA$58,'Расчёт (кг)'!$AH:$AH)+доп_клиенты!AA12</f>
        <v>#N/A</v>
      </c>
      <c r="AB67" s="205" t="e">
        <f>SUMIF('Расчёт (кг)'!$A:$A,AB$58,'Расчёт (кг)'!$AH:$AH)+доп_клиенты!AB12</f>
        <v>#N/A</v>
      </c>
      <c r="AC67" s="205" t="e">
        <f>SUMIF('Расчёт (кг)'!$A:$A,AC$58,'Расчёт (кг)'!$AH:$AH)+доп_клиенты!AC12</f>
        <v>#N/A</v>
      </c>
      <c r="AD67" s="205" t="e">
        <f>SUMIF('Расчёт (кг)'!$A:$A,AD$58,'Расчёт (кг)'!$AH:$AH)+доп_клиенты!AD12</f>
        <v>#N/A</v>
      </c>
      <c r="AE67" s="205" t="e">
        <f>SUMIF('Расчёт (кг)'!$A:$A,AE$58,'Расчёт (кг)'!$AH:$AH)+доп_клиенты!AE12</f>
        <v>#N/A</v>
      </c>
      <c r="AF67" s="205" t="e">
        <f>SUMIF('Расчёт (кг)'!$A:$A,AF$58,'Расчёт (кг)'!$AH:$AH)+доп_клиенты!AF12</f>
        <v>#N/A</v>
      </c>
      <c r="AG67" s="205" t="e">
        <f>SUMIF('Расчёт (кг)'!$A:$A,AG$58,'Расчёт (кг)'!$AH:$AH)+доп_клиенты!AG12</f>
        <v>#N/A</v>
      </c>
      <c r="AH67" s="205" t="e">
        <f>SUMIF('Расчёт (кг)'!$A:$A,AH$58,'Расчёт (кг)'!$AH:$AH)+доп_клиенты!AH12</f>
        <v>#N/A</v>
      </c>
      <c r="AI67" s="205" t="e">
        <f>SUMIF('Расчёт (кг)'!$A:$A,AI$58,'Расчёт (кг)'!$AH:$AH)+доп_клиенты!AI12</f>
        <v>#N/A</v>
      </c>
      <c r="AJ67" s="205" t="e">
        <f>SUMIF('Расчёт (кг)'!$A:$A,AJ$58,'Расчёт (кг)'!$AH:$AH)+доп_клиенты!AJ12</f>
        <v>#N/A</v>
      </c>
      <c r="AK67" s="205" t="e">
        <f>SUMIF('Расчёт (кг)'!$A:$A,AK$58,'Расчёт (кг)'!$AH:$AH)+доп_клиенты!AK12</f>
        <v>#N/A</v>
      </c>
      <c r="AL67" s="205" t="e">
        <f>SUMIF('Расчёт (кг)'!$A:$A,AL$58,'Расчёт (кг)'!$AH:$AH)+доп_клиенты!AL12</f>
        <v>#N/A</v>
      </c>
    </row>
    <row r="68" spans="1:38">
      <c r="A68" s="83" t="s">
        <v>116</v>
      </c>
      <c r="B68" s="83" t="s">
        <v>113</v>
      </c>
      <c r="C68" s="205" t="e">
        <f>INDEX(Тарифы!$1:$1048576,MATCH($A68,Тарифы!$A:$A,0),MATCH(VLOOKUP(C$58,'Расчёт (кг)'!$A:$D,3,0),Тарифы!$2:$2,0))*C67</f>
        <v>#N/A</v>
      </c>
      <c r="D68" s="205" t="e">
        <f>INDEX(Тарифы!$1:$1048576,MATCH($A68,Тарифы!$A:$A,0),MATCH(VLOOKUP(D$58,'Расчёт (кг)'!$A:$D,3,0),Тарифы!$2:$2,0))*D67</f>
        <v>#N/A</v>
      </c>
      <c r="E68" s="205" t="e">
        <f>INDEX(Тарифы!$1:$1048576,MATCH($A68,Тарифы!$A:$A,0),MATCH(VLOOKUP(E$58,'Расчёт (кг)'!$A:$D,3,0),Тарифы!$2:$2,0))*E67</f>
        <v>#N/A</v>
      </c>
      <c r="F68" s="205" t="e">
        <f>INDEX(Тарифы!$1:$1048576,MATCH($A68,Тарифы!$A:$A,0),MATCH(VLOOKUP(F$58,'Расчёт (кг)'!$A:$D,3,0),Тарифы!$2:$2,0))*F67</f>
        <v>#N/A</v>
      </c>
      <c r="G68" s="205" t="e">
        <f>INDEX(Тарифы!$1:$1048576,MATCH($A68,Тарифы!$A:$A,0),MATCH(VLOOKUP(G$58,'Расчёт (кг)'!$A:$D,3,0),Тарифы!$2:$2,0))*G67</f>
        <v>#N/A</v>
      </c>
      <c r="H68" s="205" t="e">
        <f>INDEX(Тарифы!$1:$1048576,MATCH($A68,Тарифы!$A:$A,0),MATCH(VLOOKUP(H$58,'Расчёт (кг)'!$A:$D,3,0),Тарифы!$2:$2,0))*H67</f>
        <v>#N/A</v>
      </c>
      <c r="I68" s="205" t="e">
        <f>INDEX(Тарифы!$1:$1048576,MATCH($A68,Тарифы!$A:$A,0),MATCH(VLOOKUP(I$58,'Расчёт (кг)'!$A:$D,3,0),Тарифы!$2:$2,0))*I67</f>
        <v>#N/A</v>
      </c>
      <c r="J68" s="205" t="e">
        <f>INDEX(Тарифы!$1:$1048576,MATCH($A68,Тарифы!$A:$A,0),MATCH(VLOOKUP(J$58,'Расчёт (кг)'!$A:$D,3,0),Тарифы!$2:$2,0))*J67</f>
        <v>#N/A</v>
      </c>
      <c r="K68" s="205" t="e">
        <f>INDEX(Тарифы!$1:$1048576,MATCH($A68,Тарифы!$A:$A,0),MATCH(VLOOKUP(K$58,'Расчёт (кг)'!$A:$D,3,0),Тарифы!$2:$2,0))*K67</f>
        <v>#N/A</v>
      </c>
      <c r="L68" s="205" t="e">
        <f>INDEX(Тарифы!$1:$1048576,MATCH($A68,Тарифы!$A:$A,0),MATCH(VLOOKUP(L$58,'Расчёт (кг)'!$A:$D,3,0),Тарифы!$2:$2,0))*L67</f>
        <v>#N/A</v>
      </c>
      <c r="M68" s="205" t="e">
        <f>INDEX(Тарифы!$1:$1048576,MATCH($A68,Тарифы!$A:$A,0),MATCH(VLOOKUP(M$58,'Расчёт (кг)'!$A:$D,3,0),Тарифы!$2:$2,0))*M67</f>
        <v>#N/A</v>
      </c>
      <c r="N68" s="205" t="e">
        <f>INDEX(Тарифы!$1:$1048576,MATCH($A68,Тарифы!$A:$A,0),MATCH(VLOOKUP(N$58,'Расчёт (кг)'!$A:$D,3,0),Тарифы!$2:$2,0))*N67</f>
        <v>#N/A</v>
      </c>
      <c r="O68" s="205" t="e">
        <f>INDEX(Тарифы!$1:$1048576,MATCH($A68,Тарифы!$A:$A,0),MATCH(VLOOKUP(O$58,'Расчёт (кг)'!$A:$D,3,0),Тарифы!$2:$2,0))*O67</f>
        <v>#N/A</v>
      </c>
      <c r="P68" s="205" t="e">
        <f>INDEX(Тарифы!$1:$1048576,MATCH($A68,Тарифы!$A:$A,0),MATCH(VLOOKUP(P$58,'Расчёт (кг)'!$A:$D,3,0),Тарифы!$2:$2,0))*P67</f>
        <v>#N/A</v>
      </c>
      <c r="Q68" s="205" t="e">
        <f>INDEX(Тарифы!$1:$1048576,MATCH($A68,Тарифы!$A:$A,0),MATCH(VLOOKUP(Q$58,'Расчёт (кг)'!$A:$D,3,0),Тарифы!$2:$2,0))*Q67</f>
        <v>#N/A</v>
      </c>
      <c r="R68" s="205" t="e">
        <f>INDEX(Тарифы!$1:$1048576,MATCH($A68,Тарифы!$A:$A,0),MATCH(VLOOKUP(R$58,'Расчёт (кг)'!$A:$D,3,0),Тарифы!$2:$2,0))*R67</f>
        <v>#N/A</v>
      </c>
      <c r="S68" s="205" t="e">
        <f>INDEX(Тарифы!$1:$1048576,MATCH($A68,Тарифы!$A:$A,0),MATCH(VLOOKUP(S$58,'Расчёт (кг)'!$A:$D,3,0),Тарифы!$2:$2,0))*S67</f>
        <v>#N/A</v>
      </c>
      <c r="T68" s="205" t="e">
        <f>INDEX(Тарифы!$1:$1048576,MATCH($A68,Тарифы!$A:$A,0),MATCH(VLOOKUP(T$58,'Расчёт (кг)'!$A:$D,3,0),Тарифы!$2:$2,0))*T67</f>
        <v>#N/A</v>
      </c>
      <c r="U68" s="205" t="e">
        <f>INDEX(Тарифы!$1:$1048576,MATCH($A68,Тарифы!$A:$A,0),MATCH(VLOOKUP(U$58,'Расчёт (кг)'!$A:$D,3,0),Тарифы!$2:$2,0))*U67</f>
        <v>#N/A</v>
      </c>
      <c r="V68" s="205" t="e">
        <f>INDEX(Тарифы!$1:$1048576,MATCH($A68,Тарифы!$A:$A,0),MATCH(VLOOKUP(V$58,'Расчёт (кг)'!$A:$D,3,0),Тарифы!$2:$2,0))*V67</f>
        <v>#N/A</v>
      </c>
      <c r="W68" s="205" t="e">
        <f>INDEX(Тарифы!$1:$1048576,MATCH($A68,Тарифы!$A:$A,0),MATCH(VLOOKUP(W$58,'Расчёт (кг)'!$A:$D,3,0),Тарифы!$2:$2,0))*W67</f>
        <v>#N/A</v>
      </c>
      <c r="X68" s="205" t="e">
        <f>INDEX(Тарифы!$1:$1048576,MATCH($A68,Тарифы!$A:$A,0),MATCH(VLOOKUP(X$58,'Расчёт (кг)'!$A:$D,3,0),Тарифы!$2:$2,0))*X67</f>
        <v>#N/A</v>
      </c>
      <c r="Y68" s="205" t="e">
        <f>INDEX(Тарифы!$1:$1048576,MATCH($A68,Тарифы!$A:$A,0),MATCH(VLOOKUP(Y$58,'Расчёт (кг)'!$A:$D,3,0),Тарифы!$2:$2,0))*Y67</f>
        <v>#N/A</v>
      </c>
      <c r="Z68" s="205" t="e">
        <f>INDEX(Тарифы!$1:$1048576,MATCH($A68,Тарифы!$A:$A,0),MATCH(VLOOKUP(Z$58,'Расчёт (кг)'!$A:$D,3,0),Тарифы!$2:$2,0))*Z67</f>
        <v>#N/A</v>
      </c>
      <c r="AA68" s="205" t="e">
        <f>INDEX(Тарифы!$1:$1048576,MATCH($A68,Тарифы!$A:$A,0),MATCH(VLOOKUP(AA$58,'Расчёт (кг)'!$A:$D,3,0),Тарифы!$2:$2,0))*AA67</f>
        <v>#N/A</v>
      </c>
      <c r="AB68" s="205" t="e">
        <f>INDEX(Тарифы!$1:$1048576,MATCH($A68,Тарифы!$A:$A,0),MATCH(VLOOKUP(AB$58,'Расчёт (кг)'!$A:$D,3,0),Тарифы!$2:$2,0))*AB67</f>
        <v>#N/A</v>
      </c>
      <c r="AC68" s="205" t="e">
        <f>INDEX(Тарифы!$1:$1048576,MATCH($A68,Тарифы!$A:$A,0),MATCH(VLOOKUP(AC$58,'Расчёт (кг)'!$A:$D,3,0),Тарифы!$2:$2,0))*AC67</f>
        <v>#N/A</v>
      </c>
      <c r="AD68" s="205" t="e">
        <f>INDEX(Тарифы!$1:$1048576,MATCH($A68,Тарифы!$A:$A,0),MATCH(VLOOKUP(AD$58,'Расчёт (кг)'!$A:$D,3,0),Тарифы!$2:$2,0))*AD67</f>
        <v>#N/A</v>
      </c>
      <c r="AE68" s="205" t="e">
        <f>INDEX(Тарифы!$1:$1048576,MATCH($A68,Тарифы!$A:$A,0),MATCH(VLOOKUP(AE$58,'Расчёт (кг)'!$A:$D,3,0),Тарифы!$2:$2,0))*AE67</f>
        <v>#N/A</v>
      </c>
      <c r="AF68" s="205" t="e">
        <f>INDEX(Тарифы!$1:$1048576,MATCH($A68,Тарифы!$A:$A,0),MATCH(VLOOKUP(AF$58,'Расчёт (кг)'!$A:$D,3,0),Тарифы!$2:$2,0))*AF67</f>
        <v>#N/A</v>
      </c>
      <c r="AG68" s="205" t="e">
        <f>INDEX(Тарифы!$1:$1048576,MATCH($A68,Тарифы!$A:$A,0),MATCH(VLOOKUP(AG$58,'Расчёт (кг)'!$A:$D,3,0),Тарифы!$2:$2,0))*AG67</f>
        <v>#N/A</v>
      </c>
      <c r="AH68" s="205" t="e">
        <f>INDEX(Тарифы!$1:$1048576,MATCH($A68,Тарифы!$A:$A,0),MATCH(VLOOKUP(AH$58,'Расчёт (кг)'!$A:$D,3,0),Тарифы!$2:$2,0))*AH67</f>
        <v>#N/A</v>
      </c>
      <c r="AI68" s="205" t="e">
        <f>INDEX(Тарифы!$1:$1048576,MATCH($A68,Тарифы!$A:$A,0),MATCH(VLOOKUP(AI$58,'Расчёт (кг)'!$A:$D,3,0),Тарифы!$2:$2,0))*AI67</f>
        <v>#N/A</v>
      </c>
      <c r="AJ68" s="205" t="e">
        <f>INDEX(Тарифы!$1:$1048576,MATCH($A68,Тарифы!$A:$A,0),MATCH(VLOOKUP(AJ$58,'Расчёт (кг)'!$A:$D,3,0),Тарифы!$2:$2,0))*AJ67</f>
        <v>#N/A</v>
      </c>
      <c r="AK68" s="205" t="e">
        <f>INDEX(Тарифы!$1:$1048576,MATCH($A68,Тарифы!$A:$A,0),MATCH(VLOOKUP(AK$58,'Расчёт (кг)'!$A:$D,3,0),Тарифы!$2:$2,0))*AK67</f>
        <v>#N/A</v>
      </c>
      <c r="AL68" s="205" t="e">
        <f>INDEX(Тарифы!$1:$1048576,MATCH($A68,Тарифы!$A:$A,0),MATCH(VLOOKUP(AL$58,'Расчёт (кг)'!$A:$D,3,0),Тарифы!$2:$2,0))*AL67</f>
        <v>#N/A</v>
      </c>
    </row>
    <row r="69" spans="1:38">
      <c r="A69" s="83" t="s">
        <v>116</v>
      </c>
      <c r="B69" s="83" t="s">
        <v>114</v>
      </c>
      <c r="C69" s="205" t="e">
        <f ca="1">SUMIF('Расчёт (ТН)'!$A:$A,C$58,'Расчёт (ТН)'!$AH:$AH)+доп_клиенты!C14</f>
        <v>#N/A</v>
      </c>
      <c r="D69" s="205" t="e">
        <f ca="1">SUMIF('Расчёт (ТН)'!$A:$A,D$58,'Расчёт (ТН)'!$AH:$AH)+доп_клиенты!D14</f>
        <v>#N/A</v>
      </c>
      <c r="E69" s="205" t="e">
        <f ca="1">SUMIF('Расчёт (ТН)'!$A:$A,E$58,'Расчёт (ТН)'!$AH:$AH)+доп_клиенты!E14</f>
        <v>#N/A</v>
      </c>
      <c r="F69" s="205" t="e">
        <f ca="1">SUMIF('Расчёт (ТН)'!$A:$A,F$58,'Расчёт (ТН)'!$AH:$AH)+доп_клиенты!F14</f>
        <v>#N/A</v>
      </c>
      <c r="G69" s="205" t="e">
        <f ca="1">SUMIF('Расчёт (ТН)'!$A:$A,G$58,'Расчёт (ТН)'!$AH:$AH)+доп_клиенты!G14</f>
        <v>#N/A</v>
      </c>
      <c r="H69" s="205" t="e">
        <f ca="1">SUMIF('Расчёт (ТН)'!$A:$A,H$58,'Расчёт (ТН)'!$AH:$AH)+доп_клиенты!H14</f>
        <v>#N/A</v>
      </c>
      <c r="I69" s="205" t="e">
        <f ca="1">SUMIF('Расчёт (ТН)'!$A:$A,I$58,'Расчёт (ТН)'!$AH:$AH)+доп_клиенты!I14</f>
        <v>#N/A</v>
      </c>
      <c r="J69" s="205" t="e">
        <f ca="1">SUMIF('Расчёт (ТН)'!$A:$A,J$58,'Расчёт (ТН)'!$AH:$AH)+доп_клиенты!J14</f>
        <v>#N/A</v>
      </c>
      <c r="K69" s="205" t="e">
        <f ca="1">SUMIF('Расчёт (ТН)'!$A:$A,K$58,'Расчёт (ТН)'!$AH:$AH)+доп_клиенты!K14</f>
        <v>#N/A</v>
      </c>
      <c r="L69" s="205" t="e">
        <f ca="1">SUMIF('Расчёт (ТН)'!$A:$A,L$58,'Расчёт (ТН)'!$AH:$AH)+доп_клиенты!L14</f>
        <v>#N/A</v>
      </c>
      <c r="M69" s="205" t="e">
        <f ca="1">SUMIF('Расчёт (ТН)'!$A:$A,M$58,'Расчёт (ТН)'!$AH:$AH)+доп_клиенты!M14</f>
        <v>#N/A</v>
      </c>
      <c r="N69" s="205" t="e">
        <f ca="1">SUMIF('Расчёт (ТН)'!$A:$A,N$58,'Расчёт (ТН)'!$AH:$AH)+доп_клиенты!N14</f>
        <v>#N/A</v>
      </c>
      <c r="O69" s="205" t="e">
        <f ca="1">SUMIF('Расчёт (ТН)'!$A:$A,O$58,'Расчёт (ТН)'!$AH:$AH)+доп_клиенты!O14</f>
        <v>#N/A</v>
      </c>
      <c r="P69" s="205" t="e">
        <f ca="1">SUMIF('Расчёт (ТН)'!$A:$A,P$58,'Расчёт (ТН)'!$AH:$AH)+доп_клиенты!P14</f>
        <v>#N/A</v>
      </c>
      <c r="Q69" s="205" t="e">
        <f ca="1">SUMIF('Расчёт (ТН)'!$A:$A,Q$58,'Расчёт (ТН)'!$AH:$AH)+доп_клиенты!Q14</f>
        <v>#N/A</v>
      </c>
      <c r="R69" s="205" t="e">
        <f ca="1">SUMIF('Расчёт (ТН)'!$A:$A,R$58,'Расчёт (ТН)'!$AH:$AH)+доп_клиенты!R14</f>
        <v>#N/A</v>
      </c>
      <c r="S69" s="205" t="e">
        <f ca="1">SUMIF('Расчёт (ТН)'!$A:$A,S$58,'Расчёт (ТН)'!$AH:$AH)+доп_клиенты!S14</f>
        <v>#N/A</v>
      </c>
      <c r="T69" s="205" t="e">
        <f ca="1">SUMIF('Расчёт (ТН)'!$A:$A,T$58,'Расчёт (ТН)'!$AH:$AH)+доп_клиенты!T14</f>
        <v>#N/A</v>
      </c>
      <c r="U69" s="205" t="e">
        <f ca="1">SUMIF('Расчёт (ТН)'!$A:$A,U$58,'Расчёт (ТН)'!$AH:$AH)+доп_клиенты!U14</f>
        <v>#N/A</v>
      </c>
      <c r="V69" s="205" t="e">
        <f ca="1">SUMIF('Расчёт (ТН)'!$A:$A,V$58,'Расчёт (ТН)'!$AH:$AH)+доп_клиенты!V14</f>
        <v>#N/A</v>
      </c>
      <c r="W69" s="205" t="e">
        <f ca="1">SUMIF('Расчёт (ТН)'!$A:$A,W$58,'Расчёт (ТН)'!$AH:$AH)+доп_клиенты!W14</f>
        <v>#N/A</v>
      </c>
      <c r="X69" s="205" t="e">
        <f ca="1">SUMIF('Расчёт (ТН)'!$A:$A,X$58,'Расчёт (ТН)'!$AH:$AH)+доп_клиенты!X14</f>
        <v>#N/A</v>
      </c>
      <c r="Y69" s="205" t="e">
        <f ca="1">SUMIF('Расчёт (ТН)'!$A:$A,Y$58,'Расчёт (ТН)'!$AH:$AH)+доп_клиенты!Y14</f>
        <v>#N/A</v>
      </c>
      <c r="Z69" s="205" t="e">
        <f ca="1">SUMIF('Расчёт (ТН)'!$A:$A,Z$58,'Расчёт (ТН)'!$AH:$AH)+доп_клиенты!Z14</f>
        <v>#N/A</v>
      </c>
      <c r="AA69" s="205" t="e">
        <f ca="1">SUMIF('Расчёт (ТН)'!$A:$A,AA$58,'Расчёт (ТН)'!$AH:$AH)+доп_клиенты!AA14</f>
        <v>#N/A</v>
      </c>
      <c r="AB69" s="205" t="e">
        <f ca="1">SUMIF('Расчёт (ТН)'!$A:$A,AB$58,'Расчёт (ТН)'!$AH:$AH)+доп_клиенты!AB14</f>
        <v>#N/A</v>
      </c>
      <c r="AC69" s="205" t="e">
        <f ca="1">SUMIF('Расчёт (ТН)'!$A:$A,AC$58,'Расчёт (ТН)'!$AH:$AH)+доп_клиенты!AC14</f>
        <v>#N/A</v>
      </c>
      <c r="AD69" s="205" t="e">
        <f ca="1">SUMIF('Расчёт (ТН)'!$A:$A,AD$58,'Расчёт (ТН)'!$AH:$AH)+доп_клиенты!AD14</f>
        <v>#N/A</v>
      </c>
      <c r="AE69" s="205" t="e">
        <f ca="1">SUMIF('Расчёт (ТН)'!$A:$A,AE$58,'Расчёт (ТН)'!$AH:$AH)+доп_клиенты!AE14</f>
        <v>#N/A</v>
      </c>
      <c r="AF69" s="205" t="e">
        <f ca="1">SUMIF('Расчёт (ТН)'!$A:$A,AF$58,'Расчёт (ТН)'!$AH:$AH)+доп_клиенты!AF14</f>
        <v>#N/A</v>
      </c>
      <c r="AG69" s="205" t="e">
        <f ca="1">SUMIF('Расчёт (ТН)'!$A:$A,AG$58,'Расчёт (ТН)'!$AH:$AH)+доп_клиенты!AG14</f>
        <v>#N/A</v>
      </c>
      <c r="AH69" s="205" t="e">
        <f ca="1">SUMIF('Расчёт (ТН)'!$A:$A,AH$58,'Расчёт (ТН)'!$AH:$AH)+доп_клиенты!AH14</f>
        <v>#N/A</v>
      </c>
      <c r="AI69" s="205" t="e">
        <f ca="1">SUMIF('Расчёт (ТН)'!$A:$A,AI$58,'Расчёт (ТН)'!$AH:$AH)+доп_клиенты!AI14</f>
        <v>#N/A</v>
      </c>
      <c r="AJ69" s="205" t="e">
        <f ca="1">SUMIF('Расчёт (ТН)'!$A:$A,AJ$58,'Расчёт (ТН)'!$AH:$AH)+доп_клиенты!AJ14</f>
        <v>#N/A</v>
      </c>
      <c r="AK69" s="205" t="e">
        <f ca="1">SUMIF('Расчёт (ТН)'!$A:$A,AK$58,'Расчёт (ТН)'!$AH:$AH)+доп_клиенты!AK14</f>
        <v>#N/A</v>
      </c>
      <c r="AL69" s="205" t="e">
        <f ca="1">SUMIF('Расчёт (ТН)'!$A:$A,AL$58,'Расчёт (ТН)'!$AH:$AH)+доп_клиенты!AL14</f>
        <v>#N/A</v>
      </c>
    </row>
    <row r="70" spans="1:38" outlineLevel="1">
      <c r="A70" s="85"/>
      <c r="B70" s="86"/>
      <c r="C70" s="87"/>
      <c r="D70" s="87"/>
      <c r="E70" s="87"/>
      <c r="F70" s="87"/>
      <c r="G70" s="87"/>
      <c r="H70" s="87"/>
      <c r="I70" s="87"/>
      <c r="J70" s="87"/>
      <c r="K70" s="87"/>
      <c r="L70" s="87"/>
      <c r="M70" s="87"/>
      <c r="N70" s="87"/>
      <c r="O70" s="87"/>
      <c r="P70" s="87"/>
      <c r="Q70" s="87"/>
      <c r="R70" s="87"/>
      <c r="S70" s="87"/>
      <c r="T70" s="87"/>
      <c r="U70" s="87"/>
      <c r="V70" s="87"/>
      <c r="W70" s="87"/>
      <c r="X70" s="87"/>
      <c r="Y70" s="87"/>
      <c r="Z70" s="87"/>
      <c r="AA70" s="87"/>
      <c r="AB70" s="87"/>
      <c r="AC70" s="87"/>
      <c r="AD70" s="87"/>
      <c r="AE70" s="87"/>
      <c r="AF70" s="87"/>
      <c r="AG70" s="87"/>
      <c r="AH70" s="87"/>
      <c r="AI70" s="87"/>
      <c r="AJ70" s="87"/>
      <c r="AK70" s="87"/>
      <c r="AL70" s="87"/>
    </row>
    <row r="71" spans="1:38" s="78" customFormat="1" outlineLevel="1">
      <c r="A71" s="7" t="s">
        <v>117</v>
      </c>
      <c r="B71" s="7" t="s">
        <v>112</v>
      </c>
      <c r="C71" s="89">
        <f>C74+C77</f>
        <v>0</v>
      </c>
      <c r="D71" s="89">
        <f t="shared" ref="D71:AL73" si="48">D74+D77</f>
        <v>0</v>
      </c>
      <c r="E71" s="89">
        <f t="shared" si="48"/>
        <v>0</v>
      </c>
      <c r="F71" s="89">
        <f t="shared" si="48"/>
        <v>0</v>
      </c>
      <c r="G71" s="89">
        <f t="shared" si="48"/>
        <v>0</v>
      </c>
      <c r="H71" s="89">
        <f t="shared" si="48"/>
        <v>0</v>
      </c>
      <c r="I71" s="89">
        <f t="shared" si="48"/>
        <v>0</v>
      </c>
      <c r="J71" s="89">
        <f t="shared" si="48"/>
        <v>0</v>
      </c>
      <c r="K71" s="89">
        <f t="shared" si="48"/>
        <v>0</v>
      </c>
      <c r="L71" s="89">
        <f t="shared" si="48"/>
        <v>0</v>
      </c>
      <c r="M71" s="89">
        <f t="shared" si="48"/>
        <v>0</v>
      </c>
      <c r="N71" s="89">
        <f t="shared" si="48"/>
        <v>0</v>
      </c>
      <c r="O71" s="89">
        <f t="shared" si="48"/>
        <v>0</v>
      </c>
      <c r="P71" s="89">
        <f t="shared" si="48"/>
        <v>0</v>
      </c>
      <c r="Q71" s="89">
        <f t="shared" si="48"/>
        <v>0</v>
      </c>
      <c r="R71" s="89">
        <f t="shared" si="48"/>
        <v>0</v>
      </c>
      <c r="S71" s="89">
        <f t="shared" si="48"/>
        <v>0</v>
      </c>
      <c r="T71" s="89">
        <f t="shared" si="48"/>
        <v>0</v>
      </c>
      <c r="U71" s="89">
        <f t="shared" si="48"/>
        <v>0</v>
      </c>
      <c r="V71" s="89">
        <f t="shared" si="48"/>
        <v>0</v>
      </c>
      <c r="W71" s="89">
        <f t="shared" si="48"/>
        <v>0</v>
      </c>
      <c r="X71" s="89">
        <f t="shared" si="48"/>
        <v>0</v>
      </c>
      <c r="Y71" s="89">
        <f t="shared" si="48"/>
        <v>0</v>
      </c>
      <c r="Z71" s="89">
        <f t="shared" si="48"/>
        <v>0</v>
      </c>
      <c r="AA71" s="89">
        <f t="shared" si="48"/>
        <v>0</v>
      </c>
      <c r="AB71" s="89">
        <f t="shared" si="48"/>
        <v>0</v>
      </c>
      <c r="AC71" s="89">
        <f t="shared" si="48"/>
        <v>0</v>
      </c>
      <c r="AD71" s="89">
        <f t="shared" si="48"/>
        <v>0</v>
      </c>
      <c r="AE71" s="89">
        <f t="shared" si="48"/>
        <v>0</v>
      </c>
      <c r="AF71" s="89">
        <f t="shared" si="48"/>
        <v>0</v>
      </c>
      <c r="AG71" s="89">
        <f t="shared" si="48"/>
        <v>0</v>
      </c>
      <c r="AH71" s="89">
        <f t="shared" si="48"/>
        <v>0</v>
      </c>
      <c r="AI71" s="89">
        <f t="shared" si="48"/>
        <v>0</v>
      </c>
      <c r="AJ71" s="89">
        <f t="shared" si="48"/>
        <v>0</v>
      </c>
      <c r="AK71" s="89">
        <f t="shared" si="48"/>
        <v>0</v>
      </c>
      <c r="AL71" s="89">
        <f t="shared" si="48"/>
        <v>0</v>
      </c>
    </row>
    <row r="72" spans="1:38" s="78" customFormat="1" outlineLevel="1">
      <c r="A72" s="7" t="s">
        <v>117</v>
      </c>
      <c r="B72" s="7" t="s">
        <v>113</v>
      </c>
      <c r="C72" s="89" t="e">
        <f>C75+C78</f>
        <v>#N/A</v>
      </c>
      <c r="D72" s="89" t="e">
        <f t="shared" si="48"/>
        <v>#N/A</v>
      </c>
      <c r="E72" s="89" t="e">
        <f t="shared" si="48"/>
        <v>#N/A</v>
      </c>
      <c r="F72" s="89" t="e">
        <f t="shared" si="48"/>
        <v>#N/A</v>
      </c>
      <c r="G72" s="89" t="e">
        <f t="shared" si="48"/>
        <v>#N/A</v>
      </c>
      <c r="H72" s="89" t="e">
        <f t="shared" si="48"/>
        <v>#N/A</v>
      </c>
      <c r="I72" s="89" t="e">
        <f t="shared" si="48"/>
        <v>#N/A</v>
      </c>
      <c r="J72" s="89" t="e">
        <f t="shared" si="48"/>
        <v>#N/A</v>
      </c>
      <c r="K72" s="89" t="e">
        <f t="shared" si="48"/>
        <v>#N/A</v>
      </c>
      <c r="L72" s="89" t="e">
        <f t="shared" si="48"/>
        <v>#N/A</v>
      </c>
      <c r="M72" s="89" t="e">
        <f t="shared" si="48"/>
        <v>#N/A</v>
      </c>
      <c r="N72" s="89" t="e">
        <f t="shared" si="48"/>
        <v>#N/A</v>
      </c>
      <c r="O72" s="89" t="e">
        <f t="shared" si="48"/>
        <v>#N/A</v>
      </c>
      <c r="P72" s="89" t="e">
        <f t="shared" si="48"/>
        <v>#N/A</v>
      </c>
      <c r="Q72" s="89" t="e">
        <f t="shared" si="48"/>
        <v>#N/A</v>
      </c>
      <c r="R72" s="89" t="e">
        <f t="shared" si="48"/>
        <v>#N/A</v>
      </c>
      <c r="S72" s="89" t="e">
        <f t="shared" si="48"/>
        <v>#N/A</v>
      </c>
      <c r="T72" s="89" t="e">
        <f t="shared" si="48"/>
        <v>#N/A</v>
      </c>
      <c r="U72" s="89" t="e">
        <f t="shared" si="48"/>
        <v>#N/A</v>
      </c>
      <c r="V72" s="89" t="e">
        <f t="shared" si="48"/>
        <v>#N/A</v>
      </c>
      <c r="W72" s="89" t="e">
        <f t="shared" si="48"/>
        <v>#N/A</v>
      </c>
      <c r="X72" s="89" t="e">
        <f t="shared" si="48"/>
        <v>#N/A</v>
      </c>
      <c r="Y72" s="89" t="e">
        <f t="shared" si="48"/>
        <v>#N/A</v>
      </c>
      <c r="Z72" s="89" t="e">
        <f t="shared" si="48"/>
        <v>#N/A</v>
      </c>
      <c r="AA72" s="89" t="e">
        <f t="shared" si="48"/>
        <v>#N/A</v>
      </c>
      <c r="AB72" s="89" t="e">
        <f t="shared" si="48"/>
        <v>#N/A</v>
      </c>
      <c r="AC72" s="89" t="e">
        <f t="shared" si="48"/>
        <v>#N/A</v>
      </c>
      <c r="AD72" s="89" t="e">
        <f t="shared" si="48"/>
        <v>#N/A</v>
      </c>
      <c r="AE72" s="89" t="e">
        <f t="shared" si="48"/>
        <v>#N/A</v>
      </c>
      <c r="AF72" s="89" t="e">
        <f t="shared" si="48"/>
        <v>#N/A</v>
      </c>
      <c r="AG72" s="89" t="e">
        <f t="shared" si="48"/>
        <v>#N/A</v>
      </c>
      <c r="AH72" s="89" t="e">
        <f t="shared" si="48"/>
        <v>#N/A</v>
      </c>
      <c r="AI72" s="89" t="e">
        <f t="shared" si="48"/>
        <v>#N/A</v>
      </c>
      <c r="AJ72" s="89" t="e">
        <f t="shared" si="48"/>
        <v>#N/A</v>
      </c>
      <c r="AK72" s="89" t="e">
        <f t="shared" si="48"/>
        <v>#N/A</v>
      </c>
      <c r="AL72" s="89" t="e">
        <f t="shared" si="48"/>
        <v>#N/A</v>
      </c>
    </row>
    <row r="73" spans="1:38" s="78" customFormat="1" ht="13.8" outlineLevel="1" thickBot="1">
      <c r="A73" s="90" t="s">
        <v>117</v>
      </c>
      <c r="B73" s="90" t="s">
        <v>114</v>
      </c>
      <c r="C73" s="91">
        <f>C76+C79</f>
        <v>0</v>
      </c>
      <c r="D73" s="91">
        <f t="shared" si="48"/>
        <v>0</v>
      </c>
      <c r="E73" s="91">
        <f t="shared" si="48"/>
        <v>0</v>
      </c>
      <c r="F73" s="91">
        <f t="shared" si="48"/>
        <v>0</v>
      </c>
      <c r="G73" s="91">
        <f t="shared" si="48"/>
        <v>0</v>
      </c>
      <c r="H73" s="91">
        <f t="shared" si="48"/>
        <v>0</v>
      </c>
      <c r="I73" s="91">
        <f t="shared" si="48"/>
        <v>0</v>
      </c>
      <c r="J73" s="91">
        <f t="shared" si="48"/>
        <v>0</v>
      </c>
      <c r="K73" s="91">
        <f t="shared" si="48"/>
        <v>0</v>
      </c>
      <c r="L73" s="91">
        <f t="shared" si="48"/>
        <v>0</v>
      </c>
      <c r="M73" s="91">
        <f t="shared" si="48"/>
        <v>0</v>
      </c>
      <c r="N73" s="91">
        <f t="shared" si="48"/>
        <v>0</v>
      </c>
      <c r="O73" s="91">
        <f t="shared" si="48"/>
        <v>0</v>
      </c>
      <c r="P73" s="91">
        <f t="shared" si="48"/>
        <v>0</v>
      </c>
      <c r="Q73" s="91">
        <f t="shared" si="48"/>
        <v>0</v>
      </c>
      <c r="R73" s="91">
        <f t="shared" si="48"/>
        <v>0</v>
      </c>
      <c r="S73" s="91">
        <f t="shared" si="48"/>
        <v>0</v>
      </c>
      <c r="T73" s="91">
        <f t="shared" si="48"/>
        <v>0</v>
      </c>
      <c r="U73" s="91">
        <f t="shared" si="48"/>
        <v>0</v>
      </c>
      <c r="V73" s="91">
        <f t="shared" si="48"/>
        <v>0</v>
      </c>
      <c r="W73" s="91">
        <f t="shared" si="48"/>
        <v>0</v>
      </c>
      <c r="X73" s="91">
        <f t="shared" si="48"/>
        <v>0</v>
      </c>
      <c r="Y73" s="91">
        <f t="shared" si="48"/>
        <v>0</v>
      </c>
      <c r="Z73" s="91">
        <f t="shared" si="48"/>
        <v>0</v>
      </c>
      <c r="AA73" s="91">
        <f t="shared" si="48"/>
        <v>0</v>
      </c>
      <c r="AB73" s="91">
        <f t="shared" si="48"/>
        <v>0</v>
      </c>
      <c r="AC73" s="91">
        <f t="shared" si="48"/>
        <v>0</v>
      </c>
      <c r="AD73" s="91">
        <f t="shared" si="48"/>
        <v>0</v>
      </c>
      <c r="AE73" s="91">
        <f t="shared" si="48"/>
        <v>0</v>
      </c>
      <c r="AF73" s="91">
        <f t="shared" si="48"/>
        <v>0</v>
      </c>
      <c r="AG73" s="91">
        <f t="shared" si="48"/>
        <v>0</v>
      </c>
      <c r="AH73" s="91">
        <f t="shared" si="48"/>
        <v>0</v>
      </c>
      <c r="AI73" s="91">
        <f t="shared" si="48"/>
        <v>0</v>
      </c>
      <c r="AJ73" s="91">
        <f t="shared" si="48"/>
        <v>0</v>
      </c>
      <c r="AK73" s="91">
        <f t="shared" si="48"/>
        <v>0</v>
      </c>
      <c r="AL73" s="91">
        <f t="shared" si="48"/>
        <v>0</v>
      </c>
    </row>
    <row r="74" spans="1:38" outlineLevel="1">
      <c r="A74" s="92" t="s">
        <v>118</v>
      </c>
      <c r="B74" s="92" t="s">
        <v>112</v>
      </c>
      <c r="C74" s="93">
        <f>SUMIF('Расчёт (кг)'!$A:$A,C$58,'Расчёт (кг)'!$AJ:$AJ)</f>
        <v>0</v>
      </c>
      <c r="D74" s="93">
        <f>SUMIF('Расчёт (кг)'!$A:$A,D$58,'Расчёт (кг)'!$AJ:$AJ)</f>
        <v>0</v>
      </c>
      <c r="E74" s="93">
        <f>SUMIF('Расчёт (кг)'!$A:$A,E$58,'Расчёт (кг)'!$AJ:$AJ)</f>
        <v>0</v>
      </c>
      <c r="F74" s="93">
        <f>SUMIF('Расчёт (кг)'!$A:$A,F$58,'Расчёт (кг)'!$AJ:$AJ)</f>
        <v>0</v>
      </c>
      <c r="G74" s="93">
        <f>SUMIF('Расчёт (кг)'!$A:$A,G$58,'Расчёт (кг)'!$AJ:$AJ)</f>
        <v>0</v>
      </c>
      <c r="H74" s="93">
        <f>SUMIF('Расчёт (кг)'!$A:$A,H$58,'Расчёт (кг)'!$AJ:$AJ)</f>
        <v>0</v>
      </c>
      <c r="I74" s="93">
        <f>SUMIF('Расчёт (кг)'!$A:$A,I$58,'Расчёт (кг)'!$AJ:$AJ)</f>
        <v>0</v>
      </c>
      <c r="J74" s="93">
        <f>SUMIF('Расчёт (кг)'!$A:$A,J$58,'Расчёт (кг)'!$AJ:$AJ)</f>
        <v>0</v>
      </c>
      <c r="K74" s="93">
        <f>SUMIF('Расчёт (кг)'!$A:$A,K$58,'Расчёт (кг)'!$AJ:$AJ)</f>
        <v>0</v>
      </c>
      <c r="L74" s="93">
        <f>SUMIF('Расчёт (кг)'!$A:$A,L$58,'Расчёт (кг)'!$AJ:$AJ)</f>
        <v>0</v>
      </c>
      <c r="M74" s="93">
        <f>SUMIF('Расчёт (кг)'!$A:$A,M$58,'Расчёт (кг)'!$AJ:$AJ)</f>
        <v>0</v>
      </c>
      <c r="N74" s="93">
        <f>SUMIF('Расчёт (кг)'!$A:$A,N$58,'Расчёт (кг)'!$AJ:$AJ)</f>
        <v>0</v>
      </c>
      <c r="O74" s="93">
        <f>SUMIF('Расчёт (кг)'!$A:$A,O$58,'Расчёт (кг)'!$AJ:$AJ)</f>
        <v>0</v>
      </c>
      <c r="P74" s="93">
        <f>SUMIF('Расчёт (кг)'!$A:$A,P$58,'Расчёт (кг)'!$AJ:$AJ)</f>
        <v>0</v>
      </c>
      <c r="Q74" s="93">
        <f>SUMIF('Расчёт (кг)'!$A:$A,Q$58,'Расчёт (кг)'!$AJ:$AJ)</f>
        <v>0</v>
      </c>
      <c r="R74" s="93">
        <f>SUMIF('Расчёт (кг)'!$A:$A,R$58,'Расчёт (кг)'!$AJ:$AJ)</f>
        <v>0</v>
      </c>
      <c r="S74" s="93">
        <f>SUMIF('Расчёт (кг)'!$A:$A,S$58,'Расчёт (кг)'!$AJ:$AJ)</f>
        <v>0</v>
      </c>
      <c r="T74" s="93">
        <f>SUMIF('Расчёт (кг)'!$A:$A,T$58,'Расчёт (кг)'!$AJ:$AJ)</f>
        <v>0</v>
      </c>
      <c r="U74" s="93">
        <f>SUMIF('Расчёт (кг)'!$A:$A,U$58,'Расчёт (кг)'!$AJ:$AJ)</f>
        <v>0</v>
      </c>
      <c r="V74" s="93">
        <f>SUMIF('Расчёт (кг)'!$A:$A,V$58,'Расчёт (кг)'!$AJ:$AJ)</f>
        <v>0</v>
      </c>
      <c r="W74" s="93">
        <f>SUMIF('Расчёт (кг)'!$A:$A,W$58,'Расчёт (кг)'!$AJ:$AJ)</f>
        <v>0</v>
      </c>
      <c r="X74" s="93">
        <f>SUMIF('Расчёт (кг)'!$A:$A,X$58,'Расчёт (кг)'!$AJ:$AJ)</f>
        <v>0</v>
      </c>
      <c r="Y74" s="93">
        <f>SUMIF('Расчёт (кг)'!$A:$A,Y$58,'Расчёт (кг)'!$AJ:$AJ)</f>
        <v>0</v>
      </c>
      <c r="Z74" s="93">
        <f>SUMIF('Расчёт (кг)'!$A:$A,Z$58,'Расчёт (кг)'!$AJ:$AJ)</f>
        <v>0</v>
      </c>
      <c r="AA74" s="93">
        <f>SUMIF('Расчёт (кг)'!$A:$A,AA$58,'Расчёт (кг)'!$AJ:$AJ)</f>
        <v>0</v>
      </c>
      <c r="AB74" s="93">
        <f>SUMIF('Расчёт (кг)'!$A:$A,AB$58,'Расчёт (кг)'!$AJ:$AJ)</f>
        <v>0</v>
      </c>
      <c r="AC74" s="93">
        <f>SUMIF('Расчёт (кг)'!$A:$A,AC$58,'Расчёт (кг)'!$AJ:$AJ)</f>
        <v>0</v>
      </c>
      <c r="AD74" s="93">
        <f>SUMIF('Расчёт (кг)'!$A:$A,AD$58,'Расчёт (кг)'!$AJ:$AJ)</f>
        <v>0</v>
      </c>
      <c r="AE74" s="93">
        <f>SUMIF('Расчёт (кг)'!$A:$A,AE$58,'Расчёт (кг)'!$AJ:$AJ)</f>
        <v>0</v>
      </c>
      <c r="AF74" s="93">
        <f>SUMIF('Расчёт (кг)'!$A:$A,AF$58,'Расчёт (кг)'!$AJ:$AJ)</f>
        <v>0</v>
      </c>
      <c r="AG74" s="93">
        <f>SUMIF('Расчёт (кг)'!$A:$A,AG$58,'Расчёт (кг)'!$AJ:$AJ)</f>
        <v>0</v>
      </c>
      <c r="AH74" s="93">
        <f>SUMIF('Расчёт (кг)'!$A:$A,AH$58,'Расчёт (кг)'!$AJ:$AJ)</f>
        <v>0</v>
      </c>
      <c r="AI74" s="93">
        <f>SUMIF('Расчёт (кг)'!$A:$A,AI$58,'Расчёт (кг)'!$AJ:$AJ)</f>
        <v>0</v>
      </c>
      <c r="AJ74" s="93">
        <f>SUMIF('Расчёт (кг)'!$A:$A,AJ$58,'Расчёт (кг)'!$AJ:$AJ)</f>
        <v>0</v>
      </c>
      <c r="AK74" s="93">
        <f>SUMIF('Расчёт (кг)'!$A:$A,AK$58,'Расчёт (кг)'!$AJ:$AJ)</f>
        <v>0</v>
      </c>
      <c r="AL74" s="93">
        <f>SUMIF('Расчёт (кг)'!$A:$A,AL$58,'Расчёт (кг)'!$AJ:$AJ)</f>
        <v>0</v>
      </c>
    </row>
    <row r="75" spans="1:38" outlineLevel="1">
      <c r="A75" s="94" t="s">
        <v>118</v>
      </c>
      <c r="B75" s="94" t="s">
        <v>113</v>
      </c>
      <c r="C75" s="95" t="e">
        <f>INDEX(Тарифы!$1:$1048576,MATCH($A75,Тарифы!$A:$A,0),MATCH(VLOOKUP(C$58,'Расчёт (кг)'!$A:$C,3,0),Тарифы!$2:$2,0))*C74</f>
        <v>#N/A</v>
      </c>
      <c r="D75" s="95" t="e">
        <f>INDEX(Тарифы!$1:$1048576,MATCH($A75,Тарифы!$A:$A,0),MATCH(VLOOKUP(D$58,'Расчёт (кг)'!$A:$C,3,0),Тарифы!$2:$2,0))*D74</f>
        <v>#N/A</v>
      </c>
      <c r="E75" s="95" t="e">
        <f>INDEX(Тарифы!$1:$1048576,MATCH($A75,Тарифы!$A:$A,0),MATCH(VLOOKUP(E$58,'Расчёт (кг)'!$A:$C,3,0),Тарифы!$2:$2,0))*E74</f>
        <v>#N/A</v>
      </c>
      <c r="F75" s="95" t="e">
        <f>INDEX(Тарифы!$1:$1048576,MATCH($A75,Тарифы!$A:$A,0),MATCH(VLOOKUP(F$58,'Расчёт (кг)'!$A:$C,3,0),Тарифы!$2:$2,0))*F74</f>
        <v>#N/A</v>
      </c>
      <c r="G75" s="95" t="e">
        <f>INDEX(Тарифы!$1:$1048576,MATCH($A75,Тарифы!$A:$A,0),MATCH(VLOOKUP(G$58,'Расчёт (кг)'!$A:$C,3,0),Тарифы!$2:$2,0))*G74</f>
        <v>#N/A</v>
      </c>
      <c r="H75" s="95" t="e">
        <f>INDEX(Тарифы!$1:$1048576,MATCH($A75,Тарифы!$A:$A,0),MATCH(VLOOKUP(H$58,'Расчёт (кг)'!$A:$C,3,0),Тарифы!$2:$2,0))*H74</f>
        <v>#N/A</v>
      </c>
      <c r="I75" s="95" t="e">
        <f>INDEX(Тарифы!$1:$1048576,MATCH($A75,Тарифы!$A:$A,0),MATCH(VLOOKUP(I$58,'Расчёт (кг)'!$A:$C,3,0),Тарифы!$2:$2,0))*I74</f>
        <v>#N/A</v>
      </c>
      <c r="J75" s="95" t="e">
        <f>INDEX(Тарифы!$1:$1048576,MATCH($A75,Тарифы!$A:$A,0),MATCH(VLOOKUP(J$58,'Расчёт (кг)'!$A:$C,3,0),Тарифы!$2:$2,0))*J74</f>
        <v>#N/A</v>
      </c>
      <c r="K75" s="95" t="e">
        <f>INDEX(Тарифы!$1:$1048576,MATCH($A75,Тарифы!$A:$A,0),MATCH(VLOOKUP(K$58,'Расчёт (кг)'!$A:$C,3,0),Тарифы!$2:$2,0))*K74</f>
        <v>#N/A</v>
      </c>
      <c r="L75" s="95" t="e">
        <f>INDEX(Тарифы!$1:$1048576,MATCH($A75,Тарифы!$A:$A,0),MATCH(VLOOKUP(L$58,'Расчёт (кг)'!$A:$C,3,0),Тарифы!$2:$2,0))*L74</f>
        <v>#N/A</v>
      </c>
      <c r="M75" s="95" t="e">
        <f>INDEX(Тарифы!$1:$1048576,MATCH($A75,Тарифы!$A:$A,0),MATCH(VLOOKUP(M$58,'Расчёт (кг)'!$A:$C,3,0),Тарифы!$2:$2,0))*M74</f>
        <v>#N/A</v>
      </c>
      <c r="N75" s="95" t="e">
        <f>INDEX(Тарифы!$1:$1048576,MATCH($A75,Тарифы!$A:$A,0),MATCH(VLOOKUP(N$58,'Расчёт (кг)'!$A:$C,3,0),Тарифы!$2:$2,0))*N74</f>
        <v>#N/A</v>
      </c>
      <c r="O75" s="95" t="e">
        <f>INDEX(Тарифы!$1:$1048576,MATCH($A75,Тарифы!$A:$A,0),MATCH(VLOOKUP(O$58,'Расчёт (кг)'!$A:$C,3,0),Тарифы!$2:$2,0))*O74</f>
        <v>#N/A</v>
      </c>
      <c r="P75" s="95" t="e">
        <f>INDEX(Тарифы!$1:$1048576,MATCH($A75,Тарифы!$A:$A,0),MATCH(VLOOKUP(P$58,'Расчёт (кг)'!$A:$C,3,0),Тарифы!$2:$2,0))*P74</f>
        <v>#N/A</v>
      </c>
      <c r="Q75" s="95" t="e">
        <f>INDEX(Тарифы!$1:$1048576,MATCH($A75,Тарифы!$A:$A,0),MATCH(VLOOKUP(Q$58,'Расчёт (кг)'!$A:$C,3,0),Тарифы!$2:$2,0))*Q74</f>
        <v>#N/A</v>
      </c>
      <c r="R75" s="95" t="e">
        <f>INDEX(Тарифы!$1:$1048576,MATCH($A75,Тарифы!$A:$A,0),MATCH(VLOOKUP(R$58,'Расчёт (кг)'!$A:$C,3,0),Тарифы!$2:$2,0))*R74</f>
        <v>#N/A</v>
      </c>
      <c r="S75" s="95" t="e">
        <f>INDEX(Тарифы!$1:$1048576,MATCH($A75,Тарифы!$A:$A,0),MATCH(VLOOKUP(S$58,'Расчёт (кг)'!$A:$C,3,0),Тарифы!$2:$2,0))*S74</f>
        <v>#N/A</v>
      </c>
      <c r="T75" s="95" t="e">
        <f>INDEX(Тарифы!$1:$1048576,MATCH($A75,Тарифы!$A:$A,0),MATCH(VLOOKUP(T$58,'Расчёт (кг)'!$A:$C,3,0),Тарифы!$2:$2,0))*T74</f>
        <v>#N/A</v>
      </c>
      <c r="U75" s="95" t="e">
        <f>INDEX(Тарифы!$1:$1048576,MATCH($A75,Тарифы!$A:$A,0),MATCH(VLOOKUP(U$58,'Расчёт (кг)'!$A:$C,3,0),Тарифы!$2:$2,0))*U74</f>
        <v>#N/A</v>
      </c>
      <c r="V75" s="95" t="e">
        <f>INDEX(Тарифы!$1:$1048576,MATCH($A75,Тарифы!$A:$A,0),MATCH(VLOOKUP(V$58,'Расчёт (кг)'!$A:$C,3,0),Тарифы!$2:$2,0))*V74</f>
        <v>#N/A</v>
      </c>
      <c r="W75" s="95" t="e">
        <f>INDEX(Тарифы!$1:$1048576,MATCH($A75,Тарифы!$A:$A,0),MATCH(VLOOKUP(W$58,'Расчёт (кг)'!$A:$C,3,0),Тарифы!$2:$2,0))*W74</f>
        <v>#N/A</v>
      </c>
      <c r="X75" s="95" t="e">
        <f>INDEX(Тарифы!$1:$1048576,MATCH($A75,Тарифы!$A:$A,0),MATCH(VLOOKUP(X$58,'Расчёт (кг)'!$A:$C,3,0),Тарифы!$2:$2,0))*X74</f>
        <v>#N/A</v>
      </c>
      <c r="Y75" s="95" t="e">
        <f>INDEX(Тарифы!$1:$1048576,MATCH($A75,Тарифы!$A:$A,0),MATCH(VLOOKUP(Y$58,'Расчёт (кг)'!$A:$C,3,0),Тарифы!$2:$2,0))*Y74</f>
        <v>#N/A</v>
      </c>
      <c r="Z75" s="95" t="e">
        <f>INDEX(Тарифы!$1:$1048576,MATCH($A75,Тарифы!$A:$A,0),MATCH(VLOOKUP(Z$58,'Расчёт (кг)'!$A:$C,3,0),Тарифы!$2:$2,0))*Z74</f>
        <v>#N/A</v>
      </c>
      <c r="AA75" s="95" t="e">
        <f>INDEX(Тарифы!$1:$1048576,MATCH($A75,Тарифы!$A:$A,0),MATCH(VLOOKUP(AA$58,'Расчёт (кг)'!$A:$C,3,0),Тарифы!$2:$2,0))*AA74</f>
        <v>#N/A</v>
      </c>
      <c r="AB75" s="95" t="e">
        <f>INDEX(Тарифы!$1:$1048576,MATCH($A75,Тарифы!$A:$A,0),MATCH(VLOOKUP(AB$58,'Расчёт (кг)'!$A:$C,3,0),Тарифы!$2:$2,0))*AB74</f>
        <v>#N/A</v>
      </c>
      <c r="AC75" s="95" t="e">
        <f>INDEX(Тарифы!$1:$1048576,MATCH($A75,Тарифы!$A:$A,0),MATCH(VLOOKUP(AC$58,'Расчёт (кг)'!$A:$C,3,0),Тарифы!$2:$2,0))*AC74</f>
        <v>#N/A</v>
      </c>
      <c r="AD75" s="95" t="e">
        <f>INDEX(Тарифы!$1:$1048576,MATCH($A75,Тарифы!$A:$A,0),MATCH(VLOOKUP(AD$58,'Расчёт (кг)'!$A:$C,3,0),Тарифы!$2:$2,0))*AD74</f>
        <v>#N/A</v>
      </c>
      <c r="AE75" s="95" t="e">
        <f>INDEX(Тарифы!$1:$1048576,MATCH($A75,Тарифы!$A:$A,0),MATCH(VLOOKUP(AE$58,'Расчёт (кг)'!$A:$C,3,0),Тарифы!$2:$2,0))*AE74</f>
        <v>#N/A</v>
      </c>
      <c r="AF75" s="95" t="e">
        <f>INDEX(Тарифы!$1:$1048576,MATCH($A75,Тарифы!$A:$A,0),MATCH(VLOOKUP(AF$58,'Расчёт (кг)'!$A:$C,3,0),Тарифы!$2:$2,0))*AF74</f>
        <v>#N/A</v>
      </c>
      <c r="AG75" s="95" t="e">
        <f>INDEX(Тарифы!$1:$1048576,MATCH($A75,Тарифы!$A:$A,0),MATCH(VLOOKUP(AG$58,'Расчёт (кг)'!$A:$C,3,0),Тарифы!$2:$2,0))*AG74</f>
        <v>#N/A</v>
      </c>
      <c r="AH75" s="95" t="e">
        <f>INDEX(Тарифы!$1:$1048576,MATCH($A75,Тарифы!$A:$A,0),MATCH(VLOOKUP(AH$58,'Расчёт (кг)'!$A:$C,3,0),Тарифы!$2:$2,0))*AH74</f>
        <v>#N/A</v>
      </c>
      <c r="AI75" s="95" t="e">
        <f>INDEX(Тарифы!$1:$1048576,MATCH($A75,Тарифы!$A:$A,0),MATCH(VLOOKUP(AI$58,'Расчёт (кг)'!$A:$C,3,0),Тарифы!$2:$2,0))*AI74</f>
        <v>#N/A</v>
      </c>
      <c r="AJ75" s="95" t="e">
        <f>INDEX(Тарифы!$1:$1048576,MATCH($A75,Тарифы!$A:$A,0),MATCH(VLOOKUP(AJ$58,'Расчёт (кг)'!$A:$C,3,0),Тарифы!$2:$2,0))*AJ74</f>
        <v>#N/A</v>
      </c>
      <c r="AK75" s="95" t="e">
        <f>INDEX(Тарифы!$1:$1048576,MATCH($A75,Тарифы!$A:$A,0),MATCH(VLOOKUP(AK$58,'Расчёт (кг)'!$A:$C,3,0),Тарифы!$2:$2,0))*AK74</f>
        <v>#N/A</v>
      </c>
      <c r="AL75" s="95" t="e">
        <f>INDEX(Тарифы!$1:$1048576,MATCH($A75,Тарифы!$A:$A,0),MATCH(VLOOKUP(AL$58,'Расчёт (кг)'!$A:$C,3,0),Тарифы!$2:$2,0))*AL74</f>
        <v>#N/A</v>
      </c>
    </row>
    <row r="76" spans="1:38" outlineLevel="1">
      <c r="A76" s="94" t="s">
        <v>118</v>
      </c>
      <c r="B76" s="94" t="s">
        <v>114</v>
      </c>
      <c r="C76" s="95">
        <f>SUMIF('Расчёт (ТН)'!$A:$A,C$58,'Расчёт (ТН)'!$AJ:$AJ)</f>
        <v>0</v>
      </c>
      <c r="D76" s="95">
        <f>SUMIF('Расчёт (ТН)'!$A:$A,D$58,'Расчёт (ТН)'!$AJ:$AJ)</f>
        <v>0</v>
      </c>
      <c r="E76" s="95">
        <f>SUMIF('Расчёт (ТН)'!$A:$A,E$58,'Расчёт (ТН)'!$AJ:$AJ)</f>
        <v>0</v>
      </c>
      <c r="F76" s="95">
        <f>SUMIF('Расчёт (ТН)'!$A:$A,F$58,'Расчёт (ТН)'!$AJ:$AJ)</f>
        <v>0</v>
      </c>
      <c r="G76" s="95">
        <f>SUMIF('Расчёт (ТН)'!$A:$A,G$58,'Расчёт (ТН)'!$AJ:$AJ)</f>
        <v>0</v>
      </c>
      <c r="H76" s="95">
        <f>SUMIF('Расчёт (ТН)'!$A:$A,H$58,'Расчёт (ТН)'!$AJ:$AJ)</f>
        <v>0</v>
      </c>
      <c r="I76" s="95">
        <f>SUMIF('Расчёт (ТН)'!$A:$A,I$58,'Расчёт (ТН)'!$AJ:$AJ)</f>
        <v>0</v>
      </c>
      <c r="J76" s="95">
        <f>SUMIF('Расчёт (ТН)'!$A:$A,J$58,'Расчёт (ТН)'!$AJ:$AJ)</f>
        <v>0</v>
      </c>
      <c r="K76" s="95">
        <f>SUMIF('Расчёт (ТН)'!$A:$A,K$58,'Расчёт (ТН)'!$AJ:$AJ)</f>
        <v>0</v>
      </c>
      <c r="L76" s="95">
        <f>SUMIF('Расчёт (ТН)'!$A:$A,L$58,'Расчёт (ТН)'!$AJ:$AJ)</f>
        <v>0</v>
      </c>
      <c r="M76" s="95">
        <f>SUMIF('Расчёт (ТН)'!$A:$A,M$58,'Расчёт (ТН)'!$AJ:$AJ)</f>
        <v>0</v>
      </c>
      <c r="N76" s="95">
        <f>SUMIF('Расчёт (ТН)'!$A:$A,N$58,'Расчёт (ТН)'!$AJ:$AJ)</f>
        <v>0</v>
      </c>
      <c r="O76" s="95">
        <f>SUMIF('Расчёт (ТН)'!$A:$A,O$58,'Расчёт (ТН)'!$AJ:$AJ)</f>
        <v>0</v>
      </c>
      <c r="P76" s="95">
        <f>SUMIF('Расчёт (ТН)'!$A:$A,P$58,'Расчёт (ТН)'!$AJ:$AJ)</f>
        <v>0</v>
      </c>
      <c r="Q76" s="95">
        <f>SUMIF('Расчёт (ТН)'!$A:$A,Q$58,'Расчёт (ТН)'!$AJ:$AJ)</f>
        <v>0</v>
      </c>
      <c r="R76" s="95">
        <f>SUMIF('Расчёт (ТН)'!$A:$A,R$58,'Расчёт (ТН)'!$AJ:$AJ)</f>
        <v>0</v>
      </c>
      <c r="S76" s="95">
        <f>SUMIF('Расчёт (ТН)'!$A:$A,S$58,'Расчёт (ТН)'!$AJ:$AJ)</f>
        <v>0</v>
      </c>
      <c r="T76" s="95">
        <f>SUMIF('Расчёт (ТН)'!$A:$A,T$58,'Расчёт (ТН)'!$AJ:$AJ)</f>
        <v>0</v>
      </c>
      <c r="U76" s="95">
        <f>SUMIF('Расчёт (ТН)'!$A:$A,U$58,'Расчёт (ТН)'!$AJ:$AJ)</f>
        <v>0</v>
      </c>
      <c r="V76" s="95">
        <f>SUMIF('Расчёт (ТН)'!$A:$A,V$58,'Расчёт (ТН)'!$AJ:$AJ)</f>
        <v>0</v>
      </c>
      <c r="W76" s="95">
        <f>SUMIF('Расчёт (ТН)'!$A:$A,W$58,'Расчёт (ТН)'!$AJ:$AJ)</f>
        <v>0</v>
      </c>
      <c r="X76" s="95">
        <f>SUMIF('Расчёт (ТН)'!$A:$A,X$58,'Расчёт (ТН)'!$AJ:$AJ)</f>
        <v>0</v>
      </c>
      <c r="Y76" s="95">
        <f>SUMIF('Расчёт (ТН)'!$A:$A,Y$58,'Расчёт (ТН)'!$AJ:$AJ)</f>
        <v>0</v>
      </c>
      <c r="Z76" s="95">
        <f>SUMIF('Расчёт (ТН)'!$A:$A,Z$58,'Расчёт (ТН)'!$AJ:$AJ)</f>
        <v>0</v>
      </c>
      <c r="AA76" s="95">
        <f>SUMIF('Расчёт (ТН)'!$A:$A,AA$58,'Расчёт (ТН)'!$AJ:$AJ)</f>
        <v>0</v>
      </c>
      <c r="AB76" s="95">
        <f>SUMIF('Расчёт (ТН)'!$A:$A,AB$58,'Расчёт (ТН)'!$AJ:$AJ)</f>
        <v>0</v>
      </c>
      <c r="AC76" s="95">
        <f>SUMIF('Расчёт (ТН)'!$A:$A,AC$58,'Расчёт (ТН)'!$AJ:$AJ)</f>
        <v>0</v>
      </c>
      <c r="AD76" s="95">
        <f>SUMIF('Расчёт (ТН)'!$A:$A,AD$58,'Расчёт (ТН)'!$AJ:$AJ)</f>
        <v>0</v>
      </c>
      <c r="AE76" s="95">
        <f>SUMIF('Расчёт (ТН)'!$A:$A,AE$58,'Расчёт (ТН)'!$AJ:$AJ)</f>
        <v>0</v>
      </c>
      <c r="AF76" s="95">
        <f>SUMIF('Расчёт (ТН)'!$A:$A,AF$58,'Расчёт (ТН)'!$AJ:$AJ)</f>
        <v>0</v>
      </c>
      <c r="AG76" s="95">
        <f>SUMIF('Расчёт (ТН)'!$A:$A,AG$58,'Расчёт (ТН)'!$AJ:$AJ)</f>
        <v>0</v>
      </c>
      <c r="AH76" s="95">
        <f>SUMIF('Расчёт (ТН)'!$A:$A,AH$58,'Расчёт (ТН)'!$AJ:$AJ)</f>
        <v>0</v>
      </c>
      <c r="AI76" s="95">
        <f>SUMIF('Расчёт (ТН)'!$A:$A,AI$58,'Расчёт (ТН)'!$AJ:$AJ)</f>
        <v>0</v>
      </c>
      <c r="AJ76" s="95">
        <f>SUMIF('Расчёт (ТН)'!$A:$A,AJ$58,'Расчёт (ТН)'!$AJ:$AJ)</f>
        <v>0</v>
      </c>
      <c r="AK76" s="95">
        <f>SUMIF('Расчёт (ТН)'!$A:$A,AK$58,'Расчёт (ТН)'!$AJ:$AJ)</f>
        <v>0</v>
      </c>
      <c r="AL76" s="95">
        <f>SUMIF('Расчёт (ТН)'!$A:$A,AL$58,'Расчёт (ТН)'!$AJ:$AJ)</f>
        <v>0</v>
      </c>
    </row>
    <row r="77" spans="1:38" outlineLevel="1">
      <c r="A77" s="94" t="s">
        <v>119</v>
      </c>
      <c r="B77" s="94" t="s">
        <v>112</v>
      </c>
      <c r="C77" s="95">
        <f>SUMIF('Расчёт (кг)'!$A:$A,C$58,'Расчёт (кг)'!$AN:$AN)</f>
        <v>0</v>
      </c>
      <c r="D77" s="95">
        <f>SUMIF('Расчёт (кг)'!$A:$A,D$58,'Расчёт (кг)'!$AN:$AN)</f>
        <v>0</v>
      </c>
      <c r="E77" s="95">
        <f>SUMIF('Расчёт (кг)'!$A:$A,E$58,'Расчёт (кг)'!$AN:$AN)</f>
        <v>0</v>
      </c>
      <c r="F77" s="95">
        <f>SUMIF('Расчёт (кг)'!$A:$A,F$58,'Расчёт (кг)'!$AN:$AN)</f>
        <v>0</v>
      </c>
      <c r="G77" s="95">
        <f>SUMIF('Расчёт (кг)'!$A:$A,G$58,'Расчёт (кг)'!$AN:$AN)</f>
        <v>0</v>
      </c>
      <c r="H77" s="95">
        <f>SUMIF('Расчёт (кг)'!$A:$A,H$58,'Расчёт (кг)'!$AN:$AN)</f>
        <v>0</v>
      </c>
      <c r="I77" s="95">
        <f>SUMIF('Расчёт (кг)'!$A:$A,I$58,'Расчёт (кг)'!$AN:$AN)</f>
        <v>0</v>
      </c>
      <c r="J77" s="95">
        <f>SUMIF('Расчёт (кг)'!$A:$A,J$58,'Расчёт (кг)'!$AN:$AN)</f>
        <v>0</v>
      </c>
      <c r="K77" s="95">
        <f>SUMIF('Расчёт (кг)'!$A:$A,K$58,'Расчёт (кг)'!$AN:$AN)</f>
        <v>0</v>
      </c>
      <c r="L77" s="95">
        <f>SUMIF('Расчёт (кг)'!$A:$A,L$58,'Расчёт (кг)'!$AN:$AN)</f>
        <v>0</v>
      </c>
      <c r="M77" s="95">
        <f>SUMIF('Расчёт (кг)'!$A:$A,M$58,'Расчёт (кг)'!$AN:$AN)</f>
        <v>0</v>
      </c>
      <c r="N77" s="95">
        <f>SUMIF('Расчёт (кг)'!$A:$A,N$58,'Расчёт (кг)'!$AN:$AN)</f>
        <v>0</v>
      </c>
      <c r="O77" s="95">
        <f>SUMIF('Расчёт (кг)'!$A:$A,O$58,'Расчёт (кг)'!$AN:$AN)</f>
        <v>0</v>
      </c>
      <c r="P77" s="95">
        <f>SUMIF('Расчёт (кг)'!$A:$A,P$58,'Расчёт (кг)'!$AN:$AN)</f>
        <v>0</v>
      </c>
      <c r="Q77" s="95">
        <f>SUMIF('Расчёт (кг)'!$A:$A,Q$58,'Расчёт (кг)'!$AN:$AN)</f>
        <v>0</v>
      </c>
      <c r="R77" s="95">
        <f>SUMIF('Расчёт (кг)'!$A:$A,R$58,'Расчёт (кг)'!$AN:$AN)</f>
        <v>0</v>
      </c>
      <c r="S77" s="95">
        <f>SUMIF('Расчёт (кг)'!$A:$A,S$58,'Расчёт (кг)'!$AN:$AN)</f>
        <v>0</v>
      </c>
      <c r="T77" s="95">
        <f>SUMIF('Расчёт (кг)'!$A:$A,T$58,'Расчёт (кг)'!$AN:$AN)</f>
        <v>0</v>
      </c>
      <c r="U77" s="95">
        <f>SUMIF('Расчёт (кг)'!$A:$A,U$58,'Расчёт (кг)'!$AN:$AN)</f>
        <v>0</v>
      </c>
      <c r="V77" s="95">
        <f>SUMIF('Расчёт (кг)'!$A:$A,V$58,'Расчёт (кг)'!$AN:$AN)</f>
        <v>0</v>
      </c>
      <c r="W77" s="95">
        <f>SUMIF('Расчёт (кг)'!$A:$A,W$58,'Расчёт (кг)'!$AN:$AN)</f>
        <v>0</v>
      </c>
      <c r="X77" s="95">
        <f>SUMIF('Расчёт (кг)'!$A:$A,X$58,'Расчёт (кг)'!$AN:$AN)</f>
        <v>0</v>
      </c>
      <c r="Y77" s="95">
        <f>SUMIF('Расчёт (кг)'!$A:$A,Y$58,'Расчёт (кг)'!$AN:$AN)</f>
        <v>0</v>
      </c>
      <c r="Z77" s="95">
        <f>SUMIF('Расчёт (кг)'!$A:$A,Z$58,'Расчёт (кг)'!$AN:$AN)</f>
        <v>0</v>
      </c>
      <c r="AA77" s="95">
        <f>SUMIF('Расчёт (кг)'!$A:$A,AA$58,'Расчёт (кг)'!$AN:$AN)</f>
        <v>0</v>
      </c>
      <c r="AB77" s="95">
        <f>SUMIF('Расчёт (кг)'!$A:$A,AB$58,'Расчёт (кг)'!$AN:$AN)</f>
        <v>0</v>
      </c>
      <c r="AC77" s="95">
        <f>SUMIF('Расчёт (кг)'!$A:$A,AC$58,'Расчёт (кг)'!$AN:$AN)</f>
        <v>0</v>
      </c>
      <c r="AD77" s="95">
        <f>SUMIF('Расчёт (кг)'!$A:$A,AD$58,'Расчёт (кг)'!$AN:$AN)</f>
        <v>0</v>
      </c>
      <c r="AE77" s="95">
        <f>SUMIF('Расчёт (кг)'!$A:$A,AE$58,'Расчёт (кг)'!$AN:$AN)</f>
        <v>0</v>
      </c>
      <c r="AF77" s="95">
        <f>SUMIF('Расчёт (кг)'!$A:$A,AF$58,'Расчёт (кг)'!$AN:$AN)</f>
        <v>0</v>
      </c>
      <c r="AG77" s="95">
        <f>SUMIF('Расчёт (кг)'!$A:$A,AG$58,'Расчёт (кг)'!$AN:$AN)</f>
        <v>0</v>
      </c>
      <c r="AH77" s="95">
        <f>SUMIF('Расчёт (кг)'!$A:$A,AH$58,'Расчёт (кг)'!$AN:$AN)</f>
        <v>0</v>
      </c>
      <c r="AI77" s="95">
        <f>SUMIF('Расчёт (кг)'!$A:$A,AI$58,'Расчёт (кг)'!$AN:$AN)</f>
        <v>0</v>
      </c>
      <c r="AJ77" s="95">
        <f>SUMIF('Расчёт (кг)'!$A:$A,AJ$58,'Расчёт (кг)'!$AN:$AN)</f>
        <v>0</v>
      </c>
      <c r="AK77" s="95">
        <f>SUMIF('Расчёт (кг)'!$A:$A,AK$58,'Расчёт (кг)'!$AN:$AN)</f>
        <v>0</v>
      </c>
      <c r="AL77" s="95">
        <f>SUMIF('Расчёт (кг)'!$A:$A,AL$58,'Расчёт (кг)'!$AN:$AN)</f>
        <v>0</v>
      </c>
    </row>
    <row r="78" spans="1:38" outlineLevel="1">
      <c r="A78" s="94" t="s">
        <v>119</v>
      </c>
      <c r="B78" s="94" t="s">
        <v>113</v>
      </c>
      <c r="C78" s="95" t="e">
        <f>INDEX(Тарифы!$1:$1048576,MATCH($A78,Тарифы!$A:$A,0),MATCH(VLOOKUP(C$58,'Расчёт (кг)'!$A:$C,3,0),Тарифы!$2:$2,0))*C77</f>
        <v>#N/A</v>
      </c>
      <c r="D78" s="95" t="e">
        <f>INDEX(Тарифы!$1:$1048576,MATCH($A78,Тарифы!$A:$A,0),MATCH(VLOOKUP(D$58,'Расчёт (кг)'!$A:$C,3,0),Тарифы!$2:$2,0))*D77</f>
        <v>#N/A</v>
      </c>
      <c r="E78" s="95" t="e">
        <f>INDEX(Тарифы!$1:$1048576,MATCH($A78,Тарифы!$A:$A,0),MATCH(VLOOKUP(E$58,'Расчёт (кг)'!$A:$C,3,0),Тарифы!$2:$2,0))*E77</f>
        <v>#N/A</v>
      </c>
      <c r="F78" s="95" t="e">
        <f>INDEX(Тарифы!$1:$1048576,MATCH($A78,Тарифы!$A:$A,0),MATCH(VLOOKUP(F$58,'Расчёт (кг)'!$A:$C,3,0),Тарифы!$2:$2,0))*F77</f>
        <v>#N/A</v>
      </c>
      <c r="G78" s="95" t="e">
        <f>INDEX(Тарифы!$1:$1048576,MATCH($A78,Тарифы!$A:$A,0),MATCH(VLOOKUP(G$58,'Расчёт (кг)'!$A:$C,3,0),Тарифы!$2:$2,0))*G77</f>
        <v>#N/A</v>
      </c>
      <c r="H78" s="95" t="e">
        <f>INDEX(Тарифы!$1:$1048576,MATCH($A78,Тарифы!$A:$A,0),MATCH(VLOOKUP(H$58,'Расчёт (кг)'!$A:$C,3,0),Тарифы!$2:$2,0))*H77</f>
        <v>#N/A</v>
      </c>
      <c r="I78" s="95" t="e">
        <f>INDEX(Тарифы!$1:$1048576,MATCH($A78,Тарифы!$A:$A,0),MATCH(VLOOKUP(I$58,'Расчёт (кг)'!$A:$C,3,0),Тарифы!$2:$2,0))*I77</f>
        <v>#N/A</v>
      </c>
      <c r="J78" s="95" t="e">
        <f>INDEX(Тарифы!$1:$1048576,MATCH($A78,Тарифы!$A:$A,0),MATCH(VLOOKUP(J$58,'Расчёт (кг)'!$A:$C,3,0),Тарифы!$2:$2,0))*J77</f>
        <v>#N/A</v>
      </c>
      <c r="K78" s="95" t="e">
        <f>INDEX(Тарифы!$1:$1048576,MATCH($A78,Тарифы!$A:$A,0),MATCH(VLOOKUP(K$58,'Расчёт (кг)'!$A:$C,3,0),Тарифы!$2:$2,0))*K77</f>
        <v>#N/A</v>
      </c>
      <c r="L78" s="95" t="e">
        <f>INDEX(Тарифы!$1:$1048576,MATCH($A78,Тарифы!$A:$A,0),MATCH(VLOOKUP(L$58,'Расчёт (кг)'!$A:$C,3,0),Тарифы!$2:$2,0))*L77</f>
        <v>#N/A</v>
      </c>
      <c r="M78" s="95" t="e">
        <f>INDEX(Тарифы!$1:$1048576,MATCH($A78,Тарифы!$A:$A,0),MATCH(VLOOKUP(M$58,'Расчёт (кг)'!$A:$C,3,0),Тарифы!$2:$2,0))*M77</f>
        <v>#N/A</v>
      </c>
      <c r="N78" s="95" t="e">
        <f>INDEX(Тарифы!$1:$1048576,MATCH($A78,Тарифы!$A:$A,0),MATCH(VLOOKUP(N$58,'Расчёт (кг)'!$A:$C,3,0),Тарифы!$2:$2,0))*N77</f>
        <v>#N/A</v>
      </c>
      <c r="O78" s="95" t="e">
        <f>INDEX(Тарифы!$1:$1048576,MATCH($A78,Тарифы!$A:$A,0),MATCH(VLOOKUP(O$58,'Расчёт (кг)'!$A:$C,3,0),Тарифы!$2:$2,0))*O77</f>
        <v>#N/A</v>
      </c>
      <c r="P78" s="95" t="e">
        <f>INDEX(Тарифы!$1:$1048576,MATCH($A78,Тарифы!$A:$A,0),MATCH(VLOOKUP(P$58,'Расчёт (кг)'!$A:$C,3,0),Тарифы!$2:$2,0))*P77</f>
        <v>#N/A</v>
      </c>
      <c r="Q78" s="95" t="e">
        <f>INDEX(Тарифы!$1:$1048576,MATCH($A78,Тарифы!$A:$A,0),MATCH(VLOOKUP(Q$58,'Расчёт (кг)'!$A:$C,3,0),Тарифы!$2:$2,0))*Q77</f>
        <v>#N/A</v>
      </c>
      <c r="R78" s="95" t="e">
        <f>INDEX(Тарифы!$1:$1048576,MATCH($A78,Тарифы!$A:$A,0),MATCH(VLOOKUP(R$58,'Расчёт (кг)'!$A:$C,3,0),Тарифы!$2:$2,0))*R77</f>
        <v>#N/A</v>
      </c>
      <c r="S78" s="95" t="e">
        <f>INDEX(Тарифы!$1:$1048576,MATCH($A78,Тарифы!$A:$A,0),MATCH(VLOOKUP(S$58,'Расчёт (кг)'!$A:$C,3,0),Тарифы!$2:$2,0))*S77</f>
        <v>#N/A</v>
      </c>
      <c r="T78" s="95" t="e">
        <f>INDEX(Тарифы!$1:$1048576,MATCH($A78,Тарифы!$A:$A,0),MATCH(VLOOKUP(T$58,'Расчёт (кг)'!$A:$C,3,0),Тарифы!$2:$2,0))*T77</f>
        <v>#N/A</v>
      </c>
      <c r="U78" s="95" t="e">
        <f>INDEX(Тарифы!$1:$1048576,MATCH($A78,Тарифы!$A:$A,0),MATCH(VLOOKUP(U$58,'Расчёт (кг)'!$A:$C,3,0),Тарифы!$2:$2,0))*U77</f>
        <v>#N/A</v>
      </c>
      <c r="V78" s="95" t="e">
        <f>INDEX(Тарифы!$1:$1048576,MATCH($A78,Тарифы!$A:$A,0),MATCH(VLOOKUP(V$58,'Расчёт (кг)'!$A:$C,3,0),Тарифы!$2:$2,0))*V77</f>
        <v>#N/A</v>
      </c>
      <c r="W78" s="95" t="e">
        <f>INDEX(Тарифы!$1:$1048576,MATCH($A78,Тарифы!$A:$A,0),MATCH(VLOOKUP(W$58,'Расчёт (кг)'!$A:$C,3,0),Тарифы!$2:$2,0))*W77</f>
        <v>#N/A</v>
      </c>
      <c r="X78" s="95" t="e">
        <f>INDEX(Тарифы!$1:$1048576,MATCH($A78,Тарифы!$A:$A,0),MATCH(VLOOKUP(X$58,'Расчёт (кг)'!$A:$C,3,0),Тарифы!$2:$2,0))*X77</f>
        <v>#N/A</v>
      </c>
      <c r="Y78" s="95" t="e">
        <f>INDEX(Тарифы!$1:$1048576,MATCH($A78,Тарифы!$A:$A,0),MATCH(VLOOKUP(Y$58,'Расчёт (кг)'!$A:$C,3,0),Тарифы!$2:$2,0))*Y77</f>
        <v>#N/A</v>
      </c>
      <c r="Z78" s="95" t="e">
        <f>INDEX(Тарифы!$1:$1048576,MATCH($A78,Тарифы!$A:$A,0),MATCH(VLOOKUP(Z$58,'Расчёт (кг)'!$A:$C,3,0),Тарифы!$2:$2,0))*Z77</f>
        <v>#N/A</v>
      </c>
      <c r="AA78" s="95" t="e">
        <f>INDEX(Тарифы!$1:$1048576,MATCH($A78,Тарифы!$A:$A,0),MATCH(VLOOKUP(AA$58,'Расчёт (кг)'!$A:$C,3,0),Тарифы!$2:$2,0))*AA77</f>
        <v>#N/A</v>
      </c>
      <c r="AB78" s="95" t="e">
        <f>INDEX(Тарифы!$1:$1048576,MATCH($A78,Тарифы!$A:$A,0),MATCH(VLOOKUP(AB$58,'Расчёт (кг)'!$A:$C,3,0),Тарифы!$2:$2,0))*AB77</f>
        <v>#N/A</v>
      </c>
      <c r="AC78" s="95" t="e">
        <f>INDEX(Тарифы!$1:$1048576,MATCH($A78,Тарифы!$A:$A,0),MATCH(VLOOKUP(AC$58,'Расчёт (кг)'!$A:$C,3,0),Тарифы!$2:$2,0))*AC77</f>
        <v>#N/A</v>
      </c>
      <c r="AD78" s="95" t="e">
        <f>INDEX(Тарифы!$1:$1048576,MATCH($A78,Тарифы!$A:$A,0),MATCH(VLOOKUP(AD$58,'Расчёт (кг)'!$A:$C,3,0),Тарифы!$2:$2,0))*AD77</f>
        <v>#N/A</v>
      </c>
      <c r="AE78" s="95" t="e">
        <f>INDEX(Тарифы!$1:$1048576,MATCH($A78,Тарифы!$A:$A,0),MATCH(VLOOKUP(AE$58,'Расчёт (кг)'!$A:$C,3,0),Тарифы!$2:$2,0))*AE77</f>
        <v>#N/A</v>
      </c>
      <c r="AF78" s="95" t="e">
        <f>INDEX(Тарифы!$1:$1048576,MATCH($A78,Тарифы!$A:$A,0),MATCH(VLOOKUP(AF$58,'Расчёт (кг)'!$A:$C,3,0),Тарифы!$2:$2,0))*AF77</f>
        <v>#N/A</v>
      </c>
      <c r="AG78" s="95" t="e">
        <f>INDEX(Тарифы!$1:$1048576,MATCH($A78,Тарифы!$A:$A,0),MATCH(VLOOKUP(AG$58,'Расчёт (кг)'!$A:$C,3,0),Тарифы!$2:$2,0))*AG77</f>
        <v>#N/A</v>
      </c>
      <c r="AH78" s="95" t="e">
        <f>INDEX(Тарифы!$1:$1048576,MATCH($A78,Тарифы!$A:$A,0),MATCH(VLOOKUP(AH$58,'Расчёт (кг)'!$A:$C,3,0),Тарифы!$2:$2,0))*AH77</f>
        <v>#N/A</v>
      </c>
      <c r="AI78" s="95" t="e">
        <f>INDEX(Тарифы!$1:$1048576,MATCH($A78,Тарифы!$A:$A,0),MATCH(VLOOKUP(AI$58,'Расчёт (кг)'!$A:$C,3,0),Тарифы!$2:$2,0))*AI77</f>
        <v>#N/A</v>
      </c>
      <c r="AJ78" s="95" t="e">
        <f>INDEX(Тарифы!$1:$1048576,MATCH($A78,Тарифы!$A:$A,0),MATCH(VLOOKUP(AJ$58,'Расчёт (кг)'!$A:$C,3,0),Тарифы!$2:$2,0))*AJ77</f>
        <v>#N/A</v>
      </c>
      <c r="AK78" s="95" t="e">
        <f>INDEX(Тарифы!$1:$1048576,MATCH($A78,Тарифы!$A:$A,0),MATCH(VLOOKUP(AK$58,'Расчёт (кг)'!$A:$C,3,0),Тарифы!$2:$2,0))*AK77</f>
        <v>#N/A</v>
      </c>
      <c r="AL78" s="95" t="e">
        <f>INDEX(Тарифы!$1:$1048576,MATCH($A78,Тарифы!$A:$A,0),MATCH(VLOOKUP(AL$58,'Расчёт (кг)'!$A:$C,3,0),Тарифы!$2:$2,0))*AL77</f>
        <v>#N/A</v>
      </c>
    </row>
    <row r="79" spans="1:38" outlineLevel="1">
      <c r="A79" s="94" t="s">
        <v>119</v>
      </c>
      <c r="B79" s="94" t="s">
        <v>114</v>
      </c>
      <c r="C79" s="95">
        <f>SUMIF('Расчёт (ТН)'!$A:$A,C$58,'Расчёт (ТН)'!$AN:$AN)</f>
        <v>0</v>
      </c>
      <c r="D79" s="95">
        <f>SUMIF('Расчёт (ТН)'!$A:$A,D$58,'Расчёт (ТН)'!$AN:$AN)</f>
        <v>0</v>
      </c>
      <c r="E79" s="95">
        <f>SUMIF('Расчёт (ТН)'!$A:$A,E$58,'Расчёт (ТН)'!$AN:$AN)</f>
        <v>0</v>
      </c>
      <c r="F79" s="95">
        <f>SUMIF('Расчёт (ТН)'!$A:$A,F$58,'Расчёт (ТН)'!$AN:$AN)</f>
        <v>0</v>
      </c>
      <c r="G79" s="95">
        <f>SUMIF('Расчёт (ТН)'!$A:$A,G$58,'Расчёт (ТН)'!$AN:$AN)</f>
        <v>0</v>
      </c>
      <c r="H79" s="95">
        <f>SUMIF('Расчёт (ТН)'!$A:$A,H$58,'Расчёт (ТН)'!$AN:$AN)</f>
        <v>0</v>
      </c>
      <c r="I79" s="95">
        <f>SUMIF('Расчёт (ТН)'!$A:$A,I$58,'Расчёт (ТН)'!$AN:$AN)</f>
        <v>0</v>
      </c>
      <c r="J79" s="95">
        <f>SUMIF('Расчёт (ТН)'!$A:$A,J$58,'Расчёт (ТН)'!$AN:$AN)</f>
        <v>0</v>
      </c>
      <c r="K79" s="95">
        <f>SUMIF('Расчёт (ТН)'!$A:$A,K$58,'Расчёт (ТН)'!$AN:$AN)</f>
        <v>0</v>
      </c>
      <c r="L79" s="95">
        <f>SUMIF('Расчёт (ТН)'!$A:$A,L$58,'Расчёт (ТН)'!$AN:$AN)</f>
        <v>0</v>
      </c>
      <c r="M79" s="95">
        <f>SUMIF('Расчёт (ТН)'!$A:$A,M$58,'Расчёт (ТН)'!$AN:$AN)</f>
        <v>0</v>
      </c>
      <c r="N79" s="95">
        <f>SUMIF('Расчёт (ТН)'!$A:$A,N$58,'Расчёт (ТН)'!$AN:$AN)</f>
        <v>0</v>
      </c>
      <c r="O79" s="95">
        <f>SUMIF('Расчёт (ТН)'!$A:$A,O$58,'Расчёт (ТН)'!$AN:$AN)</f>
        <v>0</v>
      </c>
      <c r="P79" s="95">
        <f>SUMIF('Расчёт (ТН)'!$A:$A,P$58,'Расчёт (ТН)'!$AN:$AN)</f>
        <v>0</v>
      </c>
      <c r="Q79" s="95">
        <f>SUMIF('Расчёт (ТН)'!$A:$A,Q$58,'Расчёт (ТН)'!$AN:$AN)</f>
        <v>0</v>
      </c>
      <c r="R79" s="95">
        <f>SUMIF('Расчёт (ТН)'!$A:$A,R$58,'Расчёт (ТН)'!$AN:$AN)</f>
        <v>0</v>
      </c>
      <c r="S79" s="95">
        <f>SUMIF('Расчёт (ТН)'!$A:$A,S$58,'Расчёт (ТН)'!$AN:$AN)</f>
        <v>0</v>
      </c>
      <c r="T79" s="95">
        <f>SUMIF('Расчёт (ТН)'!$A:$A,T$58,'Расчёт (ТН)'!$AN:$AN)</f>
        <v>0</v>
      </c>
      <c r="U79" s="95">
        <f>SUMIF('Расчёт (ТН)'!$A:$A,U$58,'Расчёт (ТН)'!$AN:$AN)</f>
        <v>0</v>
      </c>
      <c r="V79" s="95">
        <f>SUMIF('Расчёт (ТН)'!$A:$A,V$58,'Расчёт (ТН)'!$AN:$AN)</f>
        <v>0</v>
      </c>
      <c r="W79" s="95">
        <f>SUMIF('Расчёт (ТН)'!$A:$A,W$58,'Расчёт (ТН)'!$AN:$AN)</f>
        <v>0</v>
      </c>
      <c r="X79" s="95">
        <f>SUMIF('Расчёт (ТН)'!$A:$A,X$58,'Расчёт (ТН)'!$AN:$AN)</f>
        <v>0</v>
      </c>
      <c r="Y79" s="95">
        <f>SUMIF('Расчёт (ТН)'!$A:$A,Y$58,'Расчёт (ТН)'!$AN:$AN)</f>
        <v>0</v>
      </c>
      <c r="Z79" s="95">
        <f>SUMIF('Расчёт (ТН)'!$A:$A,Z$58,'Расчёт (ТН)'!$AN:$AN)</f>
        <v>0</v>
      </c>
      <c r="AA79" s="95">
        <f>SUMIF('Расчёт (ТН)'!$A:$A,AA$58,'Расчёт (ТН)'!$AN:$AN)</f>
        <v>0</v>
      </c>
      <c r="AB79" s="95">
        <f>SUMIF('Расчёт (ТН)'!$A:$A,AB$58,'Расчёт (ТН)'!$AN:$AN)</f>
        <v>0</v>
      </c>
      <c r="AC79" s="95">
        <f>SUMIF('Расчёт (ТН)'!$A:$A,AC$58,'Расчёт (ТН)'!$AN:$AN)</f>
        <v>0</v>
      </c>
      <c r="AD79" s="95">
        <f>SUMIF('Расчёт (ТН)'!$A:$A,AD$58,'Расчёт (ТН)'!$AN:$AN)</f>
        <v>0</v>
      </c>
      <c r="AE79" s="95">
        <f>SUMIF('Расчёт (ТН)'!$A:$A,AE$58,'Расчёт (ТН)'!$AN:$AN)</f>
        <v>0</v>
      </c>
      <c r="AF79" s="95">
        <f>SUMIF('Расчёт (ТН)'!$A:$A,AF$58,'Расчёт (ТН)'!$AN:$AN)</f>
        <v>0</v>
      </c>
      <c r="AG79" s="95">
        <f>SUMIF('Расчёт (ТН)'!$A:$A,AG$58,'Расчёт (ТН)'!$AN:$AN)</f>
        <v>0</v>
      </c>
      <c r="AH79" s="95">
        <f>SUMIF('Расчёт (ТН)'!$A:$A,AH$58,'Расчёт (ТН)'!$AN:$AN)</f>
        <v>0</v>
      </c>
      <c r="AI79" s="95">
        <f>SUMIF('Расчёт (ТН)'!$A:$A,AI$58,'Расчёт (ТН)'!$AN:$AN)</f>
        <v>0</v>
      </c>
      <c r="AJ79" s="95">
        <f>SUMIF('Расчёт (ТН)'!$A:$A,AJ$58,'Расчёт (ТН)'!$AN:$AN)</f>
        <v>0</v>
      </c>
      <c r="AK79" s="95">
        <f>SUMIF('Расчёт (ТН)'!$A:$A,AK$58,'Расчёт (ТН)'!$AN:$AN)</f>
        <v>0</v>
      </c>
      <c r="AL79" s="95">
        <f>SUMIF('Расчёт (ТН)'!$A:$A,AL$58,'Расчёт (ТН)'!$AN:$AN)</f>
        <v>0</v>
      </c>
    </row>
    <row r="80" spans="1:38">
      <c r="A80" s="96"/>
      <c r="B80" s="97"/>
      <c r="C80" s="98"/>
      <c r="D80" s="98"/>
      <c r="E80" s="98"/>
      <c r="F80" s="98"/>
      <c r="G80" s="98"/>
      <c r="H80" s="98"/>
      <c r="I80" s="98"/>
      <c r="J80" s="98"/>
      <c r="K80" s="98"/>
      <c r="L80" s="98"/>
      <c r="M80" s="99"/>
      <c r="N80" s="99"/>
      <c r="O80" s="99"/>
      <c r="P80" s="99"/>
      <c r="Q80" s="99"/>
      <c r="R80" s="99"/>
      <c r="S80" s="99"/>
      <c r="T80" s="99"/>
      <c r="U80" s="99"/>
      <c r="V80" s="99"/>
      <c r="W80" s="99"/>
      <c r="X80" s="99"/>
      <c r="Y80" s="99"/>
      <c r="Z80" s="99"/>
      <c r="AA80" s="99"/>
      <c r="AB80" s="99"/>
      <c r="AC80" s="99"/>
      <c r="AD80" s="99"/>
      <c r="AE80" s="99"/>
      <c r="AF80" s="99"/>
      <c r="AG80" s="99"/>
      <c r="AH80" s="99"/>
      <c r="AI80" s="99"/>
      <c r="AJ80" s="99"/>
      <c r="AK80" s="99"/>
      <c r="AL80" s="99"/>
    </row>
    <row r="81" spans="1:38" s="78" customFormat="1">
      <c r="A81" s="100" t="s">
        <v>120</v>
      </c>
      <c r="B81" s="100" t="s">
        <v>112</v>
      </c>
      <c r="C81" s="101" t="e">
        <f>C84+C87</f>
        <v>#N/A</v>
      </c>
      <c r="D81" s="101" t="e">
        <f t="shared" ref="D81:AL83" si="49">D84+D87</f>
        <v>#N/A</v>
      </c>
      <c r="E81" s="101" t="e">
        <f t="shared" si="49"/>
        <v>#N/A</v>
      </c>
      <c r="F81" s="101" t="e">
        <f t="shared" si="49"/>
        <v>#N/A</v>
      </c>
      <c r="G81" s="101" t="e">
        <f t="shared" si="49"/>
        <v>#N/A</v>
      </c>
      <c r="H81" s="101" t="e">
        <f t="shared" si="49"/>
        <v>#N/A</v>
      </c>
      <c r="I81" s="101" t="e">
        <f t="shared" si="49"/>
        <v>#N/A</v>
      </c>
      <c r="J81" s="101" t="e">
        <f t="shared" si="49"/>
        <v>#N/A</v>
      </c>
      <c r="K81" s="101" t="e">
        <f t="shared" si="49"/>
        <v>#N/A</v>
      </c>
      <c r="L81" s="101" t="e">
        <f t="shared" si="49"/>
        <v>#N/A</v>
      </c>
      <c r="M81" s="101" t="e">
        <f t="shared" si="49"/>
        <v>#N/A</v>
      </c>
      <c r="N81" s="101" t="e">
        <f t="shared" si="49"/>
        <v>#N/A</v>
      </c>
      <c r="O81" s="101" t="e">
        <f t="shared" si="49"/>
        <v>#N/A</v>
      </c>
      <c r="P81" s="101" t="e">
        <f t="shared" si="49"/>
        <v>#N/A</v>
      </c>
      <c r="Q81" s="101" t="e">
        <f t="shared" si="49"/>
        <v>#N/A</v>
      </c>
      <c r="R81" s="101" t="e">
        <f t="shared" si="49"/>
        <v>#N/A</v>
      </c>
      <c r="S81" s="101" t="e">
        <f t="shared" si="49"/>
        <v>#N/A</v>
      </c>
      <c r="T81" s="101" t="e">
        <f t="shared" si="49"/>
        <v>#N/A</v>
      </c>
      <c r="U81" s="101" t="e">
        <f t="shared" si="49"/>
        <v>#N/A</v>
      </c>
      <c r="V81" s="101" t="e">
        <f t="shared" si="49"/>
        <v>#N/A</v>
      </c>
      <c r="W81" s="101" t="e">
        <f t="shared" si="49"/>
        <v>#N/A</v>
      </c>
      <c r="X81" s="101" t="e">
        <f t="shared" si="49"/>
        <v>#N/A</v>
      </c>
      <c r="Y81" s="101" t="e">
        <f t="shared" si="49"/>
        <v>#N/A</v>
      </c>
      <c r="Z81" s="101" t="e">
        <f t="shared" si="49"/>
        <v>#N/A</v>
      </c>
      <c r="AA81" s="101" t="e">
        <f t="shared" si="49"/>
        <v>#N/A</v>
      </c>
      <c r="AB81" s="101" t="e">
        <f t="shared" si="49"/>
        <v>#N/A</v>
      </c>
      <c r="AC81" s="101" t="e">
        <f t="shared" si="49"/>
        <v>#N/A</v>
      </c>
      <c r="AD81" s="101" t="e">
        <f t="shared" si="49"/>
        <v>#N/A</v>
      </c>
      <c r="AE81" s="101" t="e">
        <f t="shared" si="49"/>
        <v>#N/A</v>
      </c>
      <c r="AF81" s="101" t="e">
        <f t="shared" si="49"/>
        <v>#N/A</v>
      </c>
      <c r="AG81" s="101" t="e">
        <f t="shared" si="49"/>
        <v>#N/A</v>
      </c>
      <c r="AH81" s="101" t="e">
        <f t="shared" si="49"/>
        <v>#N/A</v>
      </c>
      <c r="AI81" s="101" t="e">
        <f t="shared" si="49"/>
        <v>#N/A</v>
      </c>
      <c r="AJ81" s="101" t="e">
        <f t="shared" si="49"/>
        <v>#N/A</v>
      </c>
      <c r="AK81" s="101" t="e">
        <f t="shared" si="49"/>
        <v>#N/A</v>
      </c>
      <c r="AL81" s="101" t="e">
        <f t="shared" si="49"/>
        <v>#N/A</v>
      </c>
    </row>
    <row r="82" spans="1:38" s="78" customFormat="1">
      <c r="A82" s="100" t="s">
        <v>120</v>
      </c>
      <c r="B82" s="100" t="s">
        <v>113</v>
      </c>
      <c r="C82" s="101" t="e">
        <f>C85+C88</f>
        <v>#N/A</v>
      </c>
      <c r="D82" s="101" t="e">
        <f t="shared" si="49"/>
        <v>#N/A</v>
      </c>
      <c r="E82" s="101" t="e">
        <f t="shared" si="49"/>
        <v>#N/A</v>
      </c>
      <c r="F82" s="101" t="e">
        <f t="shared" si="49"/>
        <v>#N/A</v>
      </c>
      <c r="G82" s="101" t="e">
        <f t="shared" si="49"/>
        <v>#N/A</v>
      </c>
      <c r="H82" s="101" t="e">
        <f t="shared" si="49"/>
        <v>#N/A</v>
      </c>
      <c r="I82" s="101" t="e">
        <f t="shared" si="49"/>
        <v>#N/A</v>
      </c>
      <c r="J82" s="101" t="e">
        <f t="shared" si="49"/>
        <v>#N/A</v>
      </c>
      <c r="K82" s="101" t="e">
        <f t="shared" si="49"/>
        <v>#N/A</v>
      </c>
      <c r="L82" s="101" t="e">
        <f t="shared" si="49"/>
        <v>#N/A</v>
      </c>
      <c r="M82" s="101" t="e">
        <f t="shared" si="49"/>
        <v>#N/A</v>
      </c>
      <c r="N82" s="101" t="e">
        <f t="shared" si="49"/>
        <v>#N/A</v>
      </c>
      <c r="O82" s="101" t="e">
        <f t="shared" si="49"/>
        <v>#N/A</v>
      </c>
      <c r="P82" s="101" t="e">
        <f t="shared" si="49"/>
        <v>#N/A</v>
      </c>
      <c r="Q82" s="101" t="e">
        <f t="shared" si="49"/>
        <v>#N/A</v>
      </c>
      <c r="R82" s="101" t="e">
        <f t="shared" si="49"/>
        <v>#N/A</v>
      </c>
      <c r="S82" s="101" t="e">
        <f t="shared" si="49"/>
        <v>#N/A</v>
      </c>
      <c r="T82" s="101" t="e">
        <f t="shared" si="49"/>
        <v>#N/A</v>
      </c>
      <c r="U82" s="101" t="e">
        <f t="shared" si="49"/>
        <v>#N/A</v>
      </c>
      <c r="V82" s="101" t="e">
        <f t="shared" si="49"/>
        <v>#N/A</v>
      </c>
      <c r="W82" s="101" t="e">
        <f t="shared" si="49"/>
        <v>#N/A</v>
      </c>
      <c r="X82" s="101" t="e">
        <f t="shared" si="49"/>
        <v>#N/A</v>
      </c>
      <c r="Y82" s="101" t="e">
        <f t="shared" si="49"/>
        <v>#N/A</v>
      </c>
      <c r="Z82" s="101" t="e">
        <f t="shared" si="49"/>
        <v>#N/A</v>
      </c>
      <c r="AA82" s="101" t="e">
        <f t="shared" si="49"/>
        <v>#N/A</v>
      </c>
      <c r="AB82" s="101" t="e">
        <f t="shared" si="49"/>
        <v>#N/A</v>
      </c>
      <c r="AC82" s="101" t="e">
        <f t="shared" si="49"/>
        <v>#N/A</v>
      </c>
      <c r="AD82" s="101" t="e">
        <f t="shared" si="49"/>
        <v>#N/A</v>
      </c>
      <c r="AE82" s="101" t="e">
        <f t="shared" si="49"/>
        <v>#N/A</v>
      </c>
      <c r="AF82" s="101" t="e">
        <f t="shared" si="49"/>
        <v>#N/A</v>
      </c>
      <c r="AG82" s="101" t="e">
        <f t="shared" si="49"/>
        <v>#N/A</v>
      </c>
      <c r="AH82" s="101" t="e">
        <f t="shared" si="49"/>
        <v>#N/A</v>
      </c>
      <c r="AI82" s="101" t="e">
        <f t="shared" si="49"/>
        <v>#N/A</v>
      </c>
      <c r="AJ82" s="101" t="e">
        <f t="shared" si="49"/>
        <v>#N/A</v>
      </c>
      <c r="AK82" s="101" t="e">
        <f t="shared" si="49"/>
        <v>#N/A</v>
      </c>
      <c r="AL82" s="101" t="e">
        <f t="shared" si="49"/>
        <v>#N/A</v>
      </c>
    </row>
    <row r="83" spans="1:38" s="78" customFormat="1" ht="13.8" thickBot="1">
      <c r="A83" s="102" t="s">
        <v>120</v>
      </c>
      <c r="B83" s="102" t="s">
        <v>114</v>
      </c>
      <c r="C83" s="103" t="e">
        <f>C86+C89</f>
        <v>#N/A</v>
      </c>
      <c r="D83" s="103" t="e">
        <f t="shared" si="49"/>
        <v>#N/A</v>
      </c>
      <c r="E83" s="103" t="e">
        <f t="shared" si="49"/>
        <v>#N/A</v>
      </c>
      <c r="F83" s="103" t="e">
        <f t="shared" si="49"/>
        <v>#N/A</v>
      </c>
      <c r="G83" s="103" t="e">
        <f t="shared" si="49"/>
        <v>#N/A</v>
      </c>
      <c r="H83" s="103" t="e">
        <f t="shared" si="49"/>
        <v>#N/A</v>
      </c>
      <c r="I83" s="103" t="e">
        <f t="shared" si="49"/>
        <v>#N/A</v>
      </c>
      <c r="J83" s="103" t="e">
        <f t="shared" si="49"/>
        <v>#N/A</v>
      </c>
      <c r="K83" s="103" t="e">
        <f t="shared" si="49"/>
        <v>#N/A</v>
      </c>
      <c r="L83" s="103" t="e">
        <f t="shared" si="49"/>
        <v>#N/A</v>
      </c>
      <c r="M83" s="103" t="e">
        <f t="shared" si="49"/>
        <v>#N/A</v>
      </c>
      <c r="N83" s="103" t="e">
        <f t="shared" si="49"/>
        <v>#N/A</v>
      </c>
      <c r="O83" s="103" t="e">
        <f t="shared" si="49"/>
        <v>#N/A</v>
      </c>
      <c r="P83" s="103" t="e">
        <f t="shared" si="49"/>
        <v>#N/A</v>
      </c>
      <c r="Q83" s="103" t="e">
        <f t="shared" si="49"/>
        <v>#N/A</v>
      </c>
      <c r="R83" s="103" t="e">
        <f t="shared" si="49"/>
        <v>#N/A</v>
      </c>
      <c r="S83" s="103" t="e">
        <f t="shared" si="49"/>
        <v>#N/A</v>
      </c>
      <c r="T83" s="103" t="e">
        <f t="shared" si="49"/>
        <v>#N/A</v>
      </c>
      <c r="U83" s="103" t="e">
        <f t="shared" si="49"/>
        <v>#N/A</v>
      </c>
      <c r="V83" s="103" t="e">
        <f t="shared" si="49"/>
        <v>#N/A</v>
      </c>
      <c r="W83" s="103" t="e">
        <f t="shared" si="49"/>
        <v>#N/A</v>
      </c>
      <c r="X83" s="103" t="e">
        <f t="shared" si="49"/>
        <v>#N/A</v>
      </c>
      <c r="Y83" s="103" t="e">
        <f t="shared" si="49"/>
        <v>#N/A</v>
      </c>
      <c r="Z83" s="103" t="e">
        <f t="shared" si="49"/>
        <v>#N/A</v>
      </c>
      <c r="AA83" s="103" t="e">
        <f t="shared" si="49"/>
        <v>#N/A</v>
      </c>
      <c r="AB83" s="103" t="e">
        <f t="shared" si="49"/>
        <v>#N/A</v>
      </c>
      <c r="AC83" s="103" t="e">
        <f t="shared" si="49"/>
        <v>#N/A</v>
      </c>
      <c r="AD83" s="103" t="e">
        <f t="shared" si="49"/>
        <v>#N/A</v>
      </c>
      <c r="AE83" s="103" t="e">
        <f t="shared" si="49"/>
        <v>#N/A</v>
      </c>
      <c r="AF83" s="103" t="e">
        <f t="shared" si="49"/>
        <v>#N/A</v>
      </c>
      <c r="AG83" s="103" t="e">
        <f t="shared" si="49"/>
        <v>#N/A</v>
      </c>
      <c r="AH83" s="103" t="e">
        <f t="shared" si="49"/>
        <v>#N/A</v>
      </c>
      <c r="AI83" s="103" t="e">
        <f t="shared" si="49"/>
        <v>#N/A</v>
      </c>
      <c r="AJ83" s="103" t="e">
        <f t="shared" si="49"/>
        <v>#N/A</v>
      </c>
      <c r="AK83" s="103" t="e">
        <f t="shared" si="49"/>
        <v>#N/A</v>
      </c>
      <c r="AL83" s="103" t="e">
        <f t="shared" si="49"/>
        <v>#N/A</v>
      </c>
    </row>
    <row r="84" spans="1:38">
      <c r="A84" s="104" t="s">
        <v>121</v>
      </c>
      <c r="B84" s="104" t="s">
        <v>112</v>
      </c>
      <c r="C84" s="105" t="e">
        <f>SUMIF('Расчёт (кг)'!$A:$A,C$58,'Расчёт (кг)'!$AI:$AI)+доп_клиенты!C21</f>
        <v>#N/A</v>
      </c>
      <c r="D84" s="105" t="e">
        <f>SUMIF('Расчёт (кг)'!$A:$A,D$58,'Расчёт (кг)'!$AI:$AI)+доп_клиенты!D21</f>
        <v>#N/A</v>
      </c>
      <c r="E84" s="105" t="e">
        <f>SUMIF('Расчёт (кг)'!$A:$A,E$58,'Расчёт (кг)'!$AI:$AI)+доп_клиенты!E21</f>
        <v>#N/A</v>
      </c>
      <c r="F84" s="105" t="e">
        <f>SUMIF('Расчёт (кг)'!$A:$A,F$58,'Расчёт (кг)'!$AI:$AI)+доп_клиенты!F21</f>
        <v>#N/A</v>
      </c>
      <c r="G84" s="105" t="e">
        <f>SUMIF('Расчёт (кг)'!$A:$A,G$58,'Расчёт (кг)'!$AI:$AI)+доп_клиенты!G21</f>
        <v>#N/A</v>
      </c>
      <c r="H84" s="105" t="e">
        <f>SUMIF('Расчёт (кг)'!$A:$A,H$58,'Расчёт (кг)'!$AI:$AI)+доп_клиенты!H21</f>
        <v>#N/A</v>
      </c>
      <c r="I84" s="105" t="e">
        <f>SUMIF('Расчёт (кг)'!$A:$A,I$58,'Расчёт (кг)'!$AI:$AI)+доп_клиенты!I21</f>
        <v>#N/A</v>
      </c>
      <c r="J84" s="105" t="e">
        <f>SUMIF('Расчёт (кг)'!$A:$A,J$58,'Расчёт (кг)'!$AI:$AI)+доп_клиенты!J21</f>
        <v>#N/A</v>
      </c>
      <c r="K84" s="105" t="e">
        <f>SUMIF('Расчёт (кг)'!$A:$A,K$58,'Расчёт (кг)'!$AI:$AI)+доп_клиенты!K21</f>
        <v>#N/A</v>
      </c>
      <c r="L84" s="105" t="e">
        <f>SUMIF('Расчёт (кг)'!$A:$A,L$58,'Расчёт (кг)'!$AI:$AI)+доп_клиенты!L21</f>
        <v>#N/A</v>
      </c>
      <c r="M84" s="105" t="e">
        <f>SUMIF('Расчёт (кг)'!$A:$A,M$58,'Расчёт (кг)'!$AI:$AI)+доп_клиенты!M21</f>
        <v>#N/A</v>
      </c>
      <c r="N84" s="105" t="e">
        <f>SUMIF('Расчёт (кг)'!$A:$A,N$58,'Расчёт (кг)'!$AI:$AI)+доп_клиенты!N21</f>
        <v>#N/A</v>
      </c>
      <c r="O84" s="105" t="e">
        <f>SUMIF('Расчёт (кг)'!$A:$A,O$58,'Расчёт (кг)'!$AI:$AI)+доп_клиенты!O21</f>
        <v>#N/A</v>
      </c>
      <c r="P84" s="105" t="e">
        <f>SUMIF('Расчёт (кг)'!$A:$A,P$58,'Расчёт (кг)'!$AI:$AI)+доп_клиенты!P21</f>
        <v>#N/A</v>
      </c>
      <c r="Q84" s="105" t="e">
        <f>SUMIF('Расчёт (кг)'!$A:$A,Q$58,'Расчёт (кг)'!$AI:$AI)+доп_клиенты!Q21</f>
        <v>#N/A</v>
      </c>
      <c r="R84" s="105" t="e">
        <f>SUMIF('Расчёт (кг)'!$A:$A,R$58,'Расчёт (кг)'!$AI:$AI)+доп_клиенты!R21</f>
        <v>#N/A</v>
      </c>
      <c r="S84" s="105" t="e">
        <f>SUMIF('Расчёт (кг)'!$A:$A,S$58,'Расчёт (кг)'!$AI:$AI)+доп_клиенты!S21</f>
        <v>#N/A</v>
      </c>
      <c r="T84" s="105" t="e">
        <f>SUMIF('Расчёт (кг)'!$A:$A,T$58,'Расчёт (кг)'!$AI:$AI)+доп_клиенты!T21</f>
        <v>#N/A</v>
      </c>
      <c r="U84" s="105" t="e">
        <f>SUMIF('Расчёт (кг)'!$A:$A,U$58,'Расчёт (кг)'!$AI:$AI)+доп_клиенты!U21</f>
        <v>#N/A</v>
      </c>
      <c r="V84" s="105" t="e">
        <f>SUMIF('Расчёт (кг)'!$A:$A,V$58,'Расчёт (кг)'!$AI:$AI)+доп_клиенты!V21</f>
        <v>#N/A</v>
      </c>
      <c r="W84" s="105" t="e">
        <f>SUMIF('Расчёт (кг)'!$A:$A,W$58,'Расчёт (кг)'!$AI:$AI)+доп_клиенты!W21</f>
        <v>#N/A</v>
      </c>
      <c r="X84" s="105" t="e">
        <f>SUMIF('Расчёт (кг)'!$A:$A,X$58,'Расчёт (кг)'!$AI:$AI)+доп_клиенты!X21</f>
        <v>#N/A</v>
      </c>
      <c r="Y84" s="105" t="e">
        <f>SUMIF('Расчёт (кг)'!$A:$A,Y$58,'Расчёт (кг)'!$AI:$AI)+доп_клиенты!Y21</f>
        <v>#N/A</v>
      </c>
      <c r="Z84" s="105" t="e">
        <f>SUMIF('Расчёт (кг)'!$A:$A,Z$58,'Расчёт (кг)'!$AI:$AI)+доп_клиенты!Z21</f>
        <v>#N/A</v>
      </c>
      <c r="AA84" s="105" t="e">
        <f>SUMIF('Расчёт (кг)'!$A:$A,AA$58,'Расчёт (кг)'!$AI:$AI)+доп_клиенты!AA21</f>
        <v>#N/A</v>
      </c>
      <c r="AB84" s="105" t="e">
        <f>SUMIF('Расчёт (кг)'!$A:$A,AB$58,'Расчёт (кг)'!$AI:$AI)+доп_клиенты!AB21</f>
        <v>#N/A</v>
      </c>
      <c r="AC84" s="105" t="e">
        <f>SUMIF('Расчёт (кг)'!$A:$A,AC$58,'Расчёт (кг)'!$AI:$AI)+доп_клиенты!AC21</f>
        <v>#N/A</v>
      </c>
      <c r="AD84" s="105" t="e">
        <f>SUMIF('Расчёт (кг)'!$A:$A,AD$58,'Расчёт (кг)'!$AI:$AI)+доп_клиенты!AD21</f>
        <v>#N/A</v>
      </c>
      <c r="AE84" s="105" t="e">
        <f>SUMIF('Расчёт (кг)'!$A:$A,AE$58,'Расчёт (кг)'!$AI:$AI)+доп_клиенты!AE21</f>
        <v>#N/A</v>
      </c>
      <c r="AF84" s="105" t="e">
        <f>SUMIF('Расчёт (кг)'!$A:$A,AF$58,'Расчёт (кг)'!$AI:$AI)+доп_клиенты!AF21</f>
        <v>#N/A</v>
      </c>
      <c r="AG84" s="105" t="e">
        <f>SUMIF('Расчёт (кг)'!$A:$A,AG$58,'Расчёт (кг)'!$AI:$AI)+доп_клиенты!AG21</f>
        <v>#N/A</v>
      </c>
      <c r="AH84" s="105" t="e">
        <f>SUMIF('Расчёт (кг)'!$A:$A,AH$58,'Расчёт (кг)'!$AI:$AI)+доп_клиенты!AH21</f>
        <v>#N/A</v>
      </c>
      <c r="AI84" s="105" t="e">
        <f>SUMIF('Расчёт (кг)'!$A:$A,AI$58,'Расчёт (кг)'!$AI:$AI)+доп_клиенты!AI21</f>
        <v>#N/A</v>
      </c>
      <c r="AJ84" s="105" t="e">
        <f>SUMIF('Расчёт (кг)'!$A:$A,AJ$58,'Расчёт (кг)'!$AI:$AI)+доп_клиенты!AJ21</f>
        <v>#N/A</v>
      </c>
      <c r="AK84" s="105" t="e">
        <f>SUMIF('Расчёт (кг)'!$A:$A,AK$58,'Расчёт (кг)'!$AI:$AI)+доп_клиенты!AK21</f>
        <v>#N/A</v>
      </c>
      <c r="AL84" s="105" t="e">
        <f>SUMIF('Расчёт (кг)'!$A:$A,AL$58,'Расчёт (кг)'!$AI:$AI)+доп_клиенты!AL21</f>
        <v>#N/A</v>
      </c>
    </row>
    <row r="85" spans="1:38">
      <c r="A85" s="106" t="s">
        <v>121</v>
      </c>
      <c r="B85" s="106" t="s">
        <v>113</v>
      </c>
      <c r="C85" s="107" t="e">
        <f>INDEX(Тарифы!$1:$1048576,MATCH($A85,Тарифы!$A:$A,0),MATCH(VLOOKUP(C$58,'Расчёт (кг)'!$A:$C,3,0),Тарифы!$2:$2,0))*C84</f>
        <v>#N/A</v>
      </c>
      <c r="D85" s="107" t="e">
        <f>INDEX(Тарифы!$1:$1048576,MATCH($A85,Тарифы!$A:$A,0),MATCH(VLOOKUP(D$58,'Расчёт (кг)'!$A:$C,3,0),Тарифы!$2:$2,0))*D84</f>
        <v>#N/A</v>
      </c>
      <c r="E85" s="107" t="e">
        <f>INDEX(Тарифы!$1:$1048576,MATCH($A85,Тарифы!$A:$A,0),MATCH(VLOOKUP(E$58,'Расчёт (кг)'!$A:$C,3,0),Тарифы!$2:$2,0))*E84</f>
        <v>#N/A</v>
      </c>
      <c r="F85" s="107" t="e">
        <f>INDEX(Тарифы!$1:$1048576,MATCH($A85,Тарифы!$A:$A,0),MATCH(VLOOKUP(F$58,'Расчёт (кг)'!$A:$C,3,0),Тарифы!$2:$2,0))*F84</f>
        <v>#N/A</v>
      </c>
      <c r="G85" s="107" t="e">
        <f>INDEX(Тарифы!$1:$1048576,MATCH($A85,Тарифы!$A:$A,0),MATCH(VLOOKUP(G$58,'Расчёт (кг)'!$A:$C,3,0),Тарифы!$2:$2,0))*G84</f>
        <v>#N/A</v>
      </c>
      <c r="H85" s="107" t="e">
        <f>INDEX(Тарифы!$1:$1048576,MATCH($A85,Тарифы!$A:$A,0),MATCH(VLOOKUP(H$58,'Расчёт (кг)'!$A:$C,3,0),Тарифы!$2:$2,0))*H84</f>
        <v>#N/A</v>
      </c>
      <c r="I85" s="107" t="e">
        <f>INDEX(Тарифы!$1:$1048576,MATCH($A85,Тарифы!$A:$A,0),MATCH(VLOOKUP(I$58,'Расчёт (кг)'!$A:$C,3,0),Тарифы!$2:$2,0))*I84</f>
        <v>#N/A</v>
      </c>
      <c r="J85" s="107" t="e">
        <f>INDEX(Тарифы!$1:$1048576,MATCH($A85,Тарифы!$A:$A,0),MATCH(VLOOKUP(J$58,'Расчёт (кг)'!$A:$C,3,0),Тарифы!$2:$2,0))*J84</f>
        <v>#N/A</v>
      </c>
      <c r="K85" s="107" t="e">
        <f>INDEX(Тарифы!$1:$1048576,MATCH($A85,Тарифы!$A:$A,0),MATCH(VLOOKUP(K$58,'Расчёт (кг)'!$A:$C,3,0),Тарифы!$2:$2,0))*K84</f>
        <v>#N/A</v>
      </c>
      <c r="L85" s="107" t="e">
        <f>INDEX(Тарифы!$1:$1048576,MATCH($A85,Тарифы!$A:$A,0),MATCH(VLOOKUP(L$58,'Расчёт (кг)'!$A:$C,3,0),Тарифы!$2:$2,0))*L84</f>
        <v>#N/A</v>
      </c>
      <c r="M85" s="107" t="e">
        <f>INDEX(Тарифы!$1:$1048576,MATCH($A85,Тарифы!$A:$A,0),MATCH(VLOOKUP(M$58,'Расчёт (кг)'!$A:$C,3,0),Тарифы!$2:$2,0))*M84</f>
        <v>#N/A</v>
      </c>
      <c r="N85" s="107" t="e">
        <f>INDEX(Тарифы!$1:$1048576,MATCH($A85,Тарифы!$A:$A,0),MATCH(VLOOKUP(N$58,'Расчёт (кг)'!$A:$C,3,0),Тарифы!$2:$2,0))*N84</f>
        <v>#N/A</v>
      </c>
      <c r="O85" s="107" t="e">
        <f>INDEX(Тарифы!$1:$1048576,MATCH($A85,Тарифы!$A:$A,0),MATCH(VLOOKUP(O$58,'Расчёт (кг)'!$A:$C,3,0),Тарифы!$2:$2,0))*O84</f>
        <v>#N/A</v>
      </c>
      <c r="P85" s="107" t="e">
        <f>INDEX(Тарифы!$1:$1048576,MATCH($A85,Тарифы!$A:$A,0),MATCH(VLOOKUP(P$58,'Расчёт (кг)'!$A:$C,3,0),Тарифы!$2:$2,0))*P84</f>
        <v>#N/A</v>
      </c>
      <c r="Q85" s="107" t="e">
        <f>INDEX(Тарифы!$1:$1048576,MATCH($A85,Тарифы!$A:$A,0),MATCH(VLOOKUP(Q$58,'Расчёт (кг)'!$A:$C,3,0),Тарифы!$2:$2,0))*Q84</f>
        <v>#N/A</v>
      </c>
      <c r="R85" s="107" t="e">
        <f>INDEX(Тарифы!$1:$1048576,MATCH($A85,Тарифы!$A:$A,0),MATCH(VLOOKUP(R$58,'Расчёт (кг)'!$A:$C,3,0),Тарифы!$2:$2,0))*R84</f>
        <v>#N/A</v>
      </c>
      <c r="S85" s="107" t="e">
        <f>INDEX(Тарифы!$1:$1048576,MATCH($A85,Тарифы!$A:$A,0),MATCH(VLOOKUP(S$58,'Расчёт (кг)'!$A:$C,3,0),Тарифы!$2:$2,0))*S84</f>
        <v>#N/A</v>
      </c>
      <c r="T85" s="107" t="e">
        <f>INDEX(Тарифы!$1:$1048576,MATCH($A85,Тарифы!$A:$A,0),MATCH(VLOOKUP(T$58,'Расчёт (кг)'!$A:$C,3,0),Тарифы!$2:$2,0))*T84</f>
        <v>#N/A</v>
      </c>
      <c r="U85" s="107" t="e">
        <f>INDEX(Тарифы!$1:$1048576,MATCH($A85,Тарифы!$A:$A,0),MATCH(VLOOKUP(U$58,'Расчёт (кг)'!$A:$C,3,0),Тарифы!$2:$2,0))*U84</f>
        <v>#N/A</v>
      </c>
      <c r="V85" s="107" t="e">
        <f>INDEX(Тарифы!$1:$1048576,MATCH($A85,Тарифы!$A:$A,0),MATCH(VLOOKUP(V$58,'Расчёт (кг)'!$A:$C,3,0),Тарифы!$2:$2,0))*V84</f>
        <v>#N/A</v>
      </c>
      <c r="W85" s="107" t="e">
        <f>INDEX(Тарифы!$1:$1048576,MATCH($A85,Тарифы!$A:$A,0),MATCH(VLOOKUP(W$58,'Расчёт (кг)'!$A:$C,3,0),Тарифы!$2:$2,0))*W84</f>
        <v>#N/A</v>
      </c>
      <c r="X85" s="107" t="e">
        <f>INDEX(Тарифы!$1:$1048576,MATCH($A85,Тарифы!$A:$A,0),MATCH(VLOOKUP(X$58,'Расчёт (кг)'!$A:$C,3,0),Тарифы!$2:$2,0))*X84</f>
        <v>#N/A</v>
      </c>
      <c r="Y85" s="107" t="e">
        <f>INDEX(Тарифы!$1:$1048576,MATCH($A85,Тарифы!$A:$A,0),MATCH(VLOOKUP(Y$58,'Расчёт (кг)'!$A:$C,3,0),Тарифы!$2:$2,0))*Y84</f>
        <v>#N/A</v>
      </c>
      <c r="Z85" s="107" t="e">
        <f>INDEX(Тарифы!$1:$1048576,MATCH($A85,Тарифы!$A:$A,0),MATCH(VLOOKUP(Z$58,'Расчёт (кг)'!$A:$C,3,0),Тарифы!$2:$2,0))*Z84</f>
        <v>#N/A</v>
      </c>
      <c r="AA85" s="107" t="e">
        <f>INDEX(Тарифы!$1:$1048576,MATCH($A85,Тарифы!$A:$A,0),MATCH(VLOOKUP(AA$58,'Расчёт (кг)'!$A:$C,3,0),Тарифы!$2:$2,0))*AA84</f>
        <v>#N/A</v>
      </c>
      <c r="AB85" s="107" t="e">
        <f>INDEX(Тарифы!$1:$1048576,MATCH($A85,Тарифы!$A:$A,0),MATCH(VLOOKUP(AB$58,'Расчёт (кг)'!$A:$C,3,0),Тарифы!$2:$2,0))*AB84</f>
        <v>#N/A</v>
      </c>
      <c r="AC85" s="107" t="e">
        <f>INDEX(Тарифы!$1:$1048576,MATCH($A85,Тарифы!$A:$A,0),MATCH(VLOOKUP(AC$58,'Расчёт (кг)'!$A:$C,3,0),Тарифы!$2:$2,0))*AC84</f>
        <v>#N/A</v>
      </c>
      <c r="AD85" s="107" t="e">
        <f>INDEX(Тарифы!$1:$1048576,MATCH($A85,Тарифы!$A:$A,0),MATCH(VLOOKUP(AD$58,'Расчёт (кг)'!$A:$C,3,0),Тарифы!$2:$2,0))*AD84</f>
        <v>#N/A</v>
      </c>
      <c r="AE85" s="107" t="e">
        <f>INDEX(Тарифы!$1:$1048576,MATCH($A85,Тарифы!$A:$A,0),MATCH(VLOOKUP(AE$58,'Расчёт (кг)'!$A:$C,3,0),Тарифы!$2:$2,0))*AE84</f>
        <v>#N/A</v>
      </c>
      <c r="AF85" s="107" t="e">
        <f>INDEX(Тарифы!$1:$1048576,MATCH($A85,Тарифы!$A:$A,0),MATCH(VLOOKUP(AF$58,'Расчёт (кг)'!$A:$C,3,0),Тарифы!$2:$2,0))*AF84</f>
        <v>#N/A</v>
      </c>
      <c r="AG85" s="107" t="e">
        <f>INDEX(Тарифы!$1:$1048576,MATCH($A85,Тарифы!$A:$A,0),MATCH(VLOOKUP(AG$58,'Расчёт (кг)'!$A:$C,3,0),Тарифы!$2:$2,0))*AG84</f>
        <v>#N/A</v>
      </c>
      <c r="AH85" s="107" t="e">
        <f>INDEX(Тарифы!$1:$1048576,MATCH($A85,Тарифы!$A:$A,0),MATCH(VLOOKUP(AH$58,'Расчёт (кг)'!$A:$C,3,0),Тарифы!$2:$2,0))*AH84</f>
        <v>#N/A</v>
      </c>
      <c r="AI85" s="107" t="e">
        <f>INDEX(Тарифы!$1:$1048576,MATCH($A85,Тарифы!$A:$A,0),MATCH(VLOOKUP(AI$58,'Расчёт (кг)'!$A:$C,3,0),Тарифы!$2:$2,0))*AI84</f>
        <v>#N/A</v>
      </c>
      <c r="AJ85" s="107" t="e">
        <f>INDEX(Тарифы!$1:$1048576,MATCH($A85,Тарифы!$A:$A,0),MATCH(VLOOKUP(AJ$58,'Расчёт (кг)'!$A:$C,3,0),Тарифы!$2:$2,0))*AJ84</f>
        <v>#N/A</v>
      </c>
      <c r="AK85" s="107" t="e">
        <f>INDEX(Тарифы!$1:$1048576,MATCH($A85,Тарифы!$A:$A,0),MATCH(VLOOKUP(AK$58,'Расчёт (кг)'!$A:$C,3,0),Тарифы!$2:$2,0))*AK84</f>
        <v>#N/A</v>
      </c>
      <c r="AL85" s="107" t="e">
        <f>INDEX(Тарифы!$1:$1048576,MATCH($A85,Тарифы!$A:$A,0),MATCH(VLOOKUP(AL$58,'Расчёт (кг)'!$A:$C,3,0),Тарифы!$2:$2,0))*AL84</f>
        <v>#N/A</v>
      </c>
    </row>
    <row r="86" spans="1:38">
      <c r="A86" s="106" t="s">
        <v>121</v>
      </c>
      <c r="B86" s="106" t="s">
        <v>114</v>
      </c>
      <c r="C86" s="107" t="e">
        <f>SUMIF('Расчёт (ТН)'!$A:$A,C$58,'Расчёт (ТН)'!$AI:$AI)+доп_клиенты!C23</f>
        <v>#N/A</v>
      </c>
      <c r="D86" s="107" t="e">
        <f>SUMIF('Расчёт (ТН)'!$A:$A,D$58,'Расчёт (ТН)'!$AI:$AI)+доп_клиенты!D23</f>
        <v>#N/A</v>
      </c>
      <c r="E86" s="107" t="e">
        <f>SUMIF('Расчёт (ТН)'!$A:$A,E$58,'Расчёт (ТН)'!$AI:$AI)+доп_клиенты!E23</f>
        <v>#N/A</v>
      </c>
      <c r="F86" s="107" t="e">
        <f>SUMIF('Расчёт (ТН)'!$A:$A,F$58,'Расчёт (ТН)'!$AI:$AI)+доп_клиенты!F23</f>
        <v>#N/A</v>
      </c>
      <c r="G86" s="107" t="e">
        <f>SUMIF('Расчёт (ТН)'!$A:$A,G$58,'Расчёт (ТН)'!$AI:$AI)+доп_клиенты!G23</f>
        <v>#N/A</v>
      </c>
      <c r="H86" s="107" t="e">
        <f>SUMIF('Расчёт (ТН)'!$A:$A,H$58,'Расчёт (ТН)'!$AI:$AI)+доп_клиенты!H23</f>
        <v>#N/A</v>
      </c>
      <c r="I86" s="107" t="e">
        <f>SUMIF('Расчёт (ТН)'!$A:$A,I$58,'Расчёт (ТН)'!$AI:$AI)+доп_клиенты!I23</f>
        <v>#N/A</v>
      </c>
      <c r="J86" s="107" t="e">
        <f>SUMIF('Расчёт (ТН)'!$A:$A,J$58,'Расчёт (ТН)'!$AI:$AI)+доп_клиенты!J23</f>
        <v>#N/A</v>
      </c>
      <c r="K86" s="107" t="e">
        <f>SUMIF('Расчёт (ТН)'!$A:$A,K$58,'Расчёт (ТН)'!$AI:$AI)+доп_клиенты!K23</f>
        <v>#N/A</v>
      </c>
      <c r="L86" s="107" t="e">
        <f>SUMIF('Расчёт (ТН)'!$A:$A,L$58,'Расчёт (ТН)'!$AI:$AI)+доп_клиенты!L23</f>
        <v>#N/A</v>
      </c>
      <c r="M86" s="107" t="e">
        <f>SUMIF('Расчёт (ТН)'!$A:$A,M$58,'Расчёт (ТН)'!$AI:$AI)+доп_клиенты!M23</f>
        <v>#N/A</v>
      </c>
      <c r="N86" s="107" t="e">
        <f>SUMIF('Расчёт (ТН)'!$A:$A,N$58,'Расчёт (ТН)'!$AI:$AI)+доп_клиенты!N23</f>
        <v>#N/A</v>
      </c>
      <c r="O86" s="107" t="e">
        <f>SUMIF('Расчёт (ТН)'!$A:$A,O$58,'Расчёт (ТН)'!$AI:$AI)+доп_клиенты!O23</f>
        <v>#N/A</v>
      </c>
      <c r="P86" s="107" t="e">
        <f>SUMIF('Расчёт (ТН)'!$A:$A,P$58,'Расчёт (ТН)'!$AI:$AI)+доп_клиенты!P23</f>
        <v>#N/A</v>
      </c>
      <c r="Q86" s="107" t="e">
        <f>SUMIF('Расчёт (ТН)'!$A:$A,Q$58,'Расчёт (ТН)'!$AI:$AI)+доп_клиенты!Q23</f>
        <v>#N/A</v>
      </c>
      <c r="R86" s="107" t="e">
        <f>SUMIF('Расчёт (ТН)'!$A:$A,R$58,'Расчёт (ТН)'!$AI:$AI)+доп_клиенты!R23</f>
        <v>#N/A</v>
      </c>
      <c r="S86" s="107" t="e">
        <f>SUMIF('Расчёт (ТН)'!$A:$A,S$58,'Расчёт (ТН)'!$AI:$AI)+доп_клиенты!S23</f>
        <v>#N/A</v>
      </c>
      <c r="T86" s="107" t="e">
        <f>SUMIF('Расчёт (ТН)'!$A:$A,T$58,'Расчёт (ТН)'!$AI:$AI)+доп_клиенты!T23</f>
        <v>#N/A</v>
      </c>
      <c r="U86" s="107" t="e">
        <f>SUMIF('Расчёт (ТН)'!$A:$A,U$58,'Расчёт (ТН)'!$AI:$AI)+доп_клиенты!U23</f>
        <v>#N/A</v>
      </c>
      <c r="V86" s="107" t="e">
        <f>SUMIF('Расчёт (ТН)'!$A:$A,V$58,'Расчёт (ТН)'!$AI:$AI)+доп_клиенты!V23</f>
        <v>#N/A</v>
      </c>
      <c r="W86" s="107" t="e">
        <f>SUMIF('Расчёт (ТН)'!$A:$A,W$58,'Расчёт (ТН)'!$AI:$AI)+доп_клиенты!W23</f>
        <v>#N/A</v>
      </c>
      <c r="X86" s="107" t="e">
        <f>SUMIF('Расчёт (ТН)'!$A:$A,X$58,'Расчёт (ТН)'!$AI:$AI)+доп_клиенты!X23</f>
        <v>#N/A</v>
      </c>
      <c r="Y86" s="107" t="e">
        <f>SUMIF('Расчёт (ТН)'!$A:$A,Y$58,'Расчёт (ТН)'!$AI:$AI)+доп_клиенты!Y23</f>
        <v>#N/A</v>
      </c>
      <c r="Z86" s="107" t="e">
        <f>SUMIF('Расчёт (ТН)'!$A:$A,Z$58,'Расчёт (ТН)'!$AI:$AI)+доп_клиенты!Z23</f>
        <v>#N/A</v>
      </c>
      <c r="AA86" s="107" t="e">
        <f>SUMIF('Расчёт (ТН)'!$A:$A,AA$58,'Расчёт (ТН)'!$AI:$AI)+доп_клиенты!AA23</f>
        <v>#N/A</v>
      </c>
      <c r="AB86" s="107" t="e">
        <f>SUMIF('Расчёт (ТН)'!$A:$A,AB$58,'Расчёт (ТН)'!$AI:$AI)+доп_клиенты!AB23</f>
        <v>#N/A</v>
      </c>
      <c r="AC86" s="107" t="e">
        <f>SUMIF('Расчёт (ТН)'!$A:$A,AC$58,'Расчёт (ТН)'!$AI:$AI)+доп_клиенты!AC23</f>
        <v>#N/A</v>
      </c>
      <c r="AD86" s="107" t="e">
        <f>SUMIF('Расчёт (ТН)'!$A:$A,AD$58,'Расчёт (ТН)'!$AI:$AI)+доп_клиенты!AD23</f>
        <v>#N/A</v>
      </c>
      <c r="AE86" s="107" t="e">
        <f>SUMIF('Расчёт (ТН)'!$A:$A,AE$58,'Расчёт (ТН)'!$AI:$AI)+доп_клиенты!AE23</f>
        <v>#N/A</v>
      </c>
      <c r="AF86" s="107" t="e">
        <f>SUMIF('Расчёт (ТН)'!$A:$A,AF$58,'Расчёт (ТН)'!$AI:$AI)+доп_клиенты!AF23</f>
        <v>#N/A</v>
      </c>
      <c r="AG86" s="107" t="e">
        <f>SUMIF('Расчёт (ТН)'!$A:$A,AG$58,'Расчёт (ТН)'!$AI:$AI)+доп_клиенты!AG23</f>
        <v>#N/A</v>
      </c>
      <c r="AH86" s="107" t="e">
        <f>SUMIF('Расчёт (ТН)'!$A:$A,AH$58,'Расчёт (ТН)'!$AI:$AI)+доп_клиенты!AH23</f>
        <v>#N/A</v>
      </c>
      <c r="AI86" s="107" t="e">
        <f>SUMIF('Расчёт (ТН)'!$A:$A,AI$58,'Расчёт (ТН)'!$AI:$AI)+доп_клиенты!AI23</f>
        <v>#N/A</v>
      </c>
      <c r="AJ86" s="107" t="e">
        <f>SUMIF('Расчёт (ТН)'!$A:$A,AJ$58,'Расчёт (ТН)'!$AI:$AI)+доп_клиенты!AJ23</f>
        <v>#N/A</v>
      </c>
      <c r="AK86" s="107" t="e">
        <f>SUMIF('Расчёт (ТН)'!$A:$A,AK$58,'Расчёт (ТН)'!$AI:$AI)+доп_клиенты!AK23</f>
        <v>#N/A</v>
      </c>
      <c r="AL86" s="107" t="e">
        <f>SUMIF('Расчёт (ТН)'!$A:$A,AL$58,'Расчёт (ТН)'!$AI:$AI)+доп_клиенты!AL23</f>
        <v>#N/A</v>
      </c>
    </row>
    <row r="87" spans="1:38">
      <c r="A87" s="106" t="s">
        <v>122</v>
      </c>
      <c r="B87" s="106" t="s">
        <v>112</v>
      </c>
      <c r="C87" s="107" t="e">
        <f>SUMIF('Расчёт (кг)'!$A:$A,C$58,'Расчёт (кг)'!$AM:$AM)+доп_клиенты!C24</f>
        <v>#N/A</v>
      </c>
      <c r="D87" s="107" t="e">
        <f>SUMIF('Расчёт (кг)'!$A:$A,D$58,'Расчёт (кг)'!$AM:$AM)+доп_клиенты!D24</f>
        <v>#N/A</v>
      </c>
      <c r="E87" s="107" t="e">
        <f>SUMIF('Расчёт (кг)'!$A:$A,E$58,'Расчёт (кг)'!$AM:$AM)+доп_клиенты!E24</f>
        <v>#N/A</v>
      </c>
      <c r="F87" s="107" t="e">
        <f>SUMIF('Расчёт (кг)'!$A:$A,F$58,'Расчёт (кг)'!$AM:$AM)+доп_клиенты!F24</f>
        <v>#N/A</v>
      </c>
      <c r="G87" s="107" t="e">
        <f>SUMIF('Расчёт (кг)'!$A:$A,G$58,'Расчёт (кг)'!$AM:$AM)+доп_клиенты!G24</f>
        <v>#N/A</v>
      </c>
      <c r="H87" s="107" t="e">
        <f>SUMIF('Расчёт (кг)'!$A:$A,H$58,'Расчёт (кг)'!$AM:$AM)+доп_клиенты!H24</f>
        <v>#N/A</v>
      </c>
      <c r="I87" s="107" t="e">
        <f>SUMIF('Расчёт (кг)'!$A:$A,I$58,'Расчёт (кг)'!$AM:$AM)+доп_клиенты!I24</f>
        <v>#N/A</v>
      </c>
      <c r="J87" s="107" t="e">
        <f>SUMIF('Расчёт (кг)'!$A:$A,J$58,'Расчёт (кг)'!$AM:$AM)+доп_клиенты!J24</f>
        <v>#N/A</v>
      </c>
      <c r="K87" s="107" t="e">
        <f>SUMIF('Расчёт (кг)'!$A:$A,K$58,'Расчёт (кг)'!$AM:$AM)+доп_клиенты!K24</f>
        <v>#N/A</v>
      </c>
      <c r="L87" s="107" t="e">
        <f>SUMIF('Расчёт (кг)'!$A:$A,L$58,'Расчёт (кг)'!$AM:$AM)+доп_клиенты!L24</f>
        <v>#N/A</v>
      </c>
      <c r="M87" s="107" t="e">
        <f>SUMIF('Расчёт (кг)'!$A:$A,M$58,'Расчёт (кг)'!$AM:$AM)+доп_клиенты!M24</f>
        <v>#N/A</v>
      </c>
      <c r="N87" s="107" t="e">
        <f>SUMIF('Расчёт (кг)'!$A:$A,N$58,'Расчёт (кг)'!$AM:$AM)+доп_клиенты!N24</f>
        <v>#N/A</v>
      </c>
      <c r="O87" s="107" t="e">
        <f>SUMIF('Расчёт (кг)'!$A:$A,O$58,'Расчёт (кг)'!$AM:$AM)+доп_клиенты!O24</f>
        <v>#N/A</v>
      </c>
      <c r="P87" s="107" t="e">
        <f>SUMIF('Расчёт (кг)'!$A:$A,P$58,'Расчёт (кг)'!$AM:$AM)+доп_клиенты!P24</f>
        <v>#N/A</v>
      </c>
      <c r="Q87" s="107" t="e">
        <f>SUMIF('Расчёт (кг)'!$A:$A,Q$58,'Расчёт (кг)'!$AM:$AM)+доп_клиенты!Q24</f>
        <v>#N/A</v>
      </c>
      <c r="R87" s="107" t="e">
        <f>SUMIF('Расчёт (кг)'!$A:$A,R$58,'Расчёт (кг)'!$AM:$AM)+доп_клиенты!R24</f>
        <v>#N/A</v>
      </c>
      <c r="S87" s="107" t="e">
        <f>SUMIF('Расчёт (кг)'!$A:$A,S$58,'Расчёт (кг)'!$AM:$AM)+доп_клиенты!S24</f>
        <v>#N/A</v>
      </c>
      <c r="T87" s="107" t="e">
        <f>SUMIF('Расчёт (кг)'!$A:$A,T$58,'Расчёт (кг)'!$AM:$AM)+доп_клиенты!T24</f>
        <v>#N/A</v>
      </c>
      <c r="U87" s="107" t="e">
        <f>SUMIF('Расчёт (кг)'!$A:$A,U$58,'Расчёт (кг)'!$AM:$AM)+доп_клиенты!U24</f>
        <v>#N/A</v>
      </c>
      <c r="V87" s="107" t="e">
        <f>SUMIF('Расчёт (кг)'!$A:$A,V$58,'Расчёт (кг)'!$AM:$AM)+доп_клиенты!V24</f>
        <v>#N/A</v>
      </c>
      <c r="W87" s="107" t="e">
        <f>SUMIF('Расчёт (кг)'!$A:$A,W$58,'Расчёт (кг)'!$AM:$AM)+доп_клиенты!W24</f>
        <v>#N/A</v>
      </c>
      <c r="X87" s="107" t="e">
        <f>SUMIF('Расчёт (кг)'!$A:$A,X$58,'Расчёт (кг)'!$AM:$AM)+доп_клиенты!X24</f>
        <v>#N/A</v>
      </c>
      <c r="Y87" s="107" t="e">
        <f>SUMIF('Расчёт (кг)'!$A:$A,Y$58,'Расчёт (кг)'!$AM:$AM)+доп_клиенты!Y24</f>
        <v>#N/A</v>
      </c>
      <c r="Z87" s="107" t="e">
        <f>SUMIF('Расчёт (кг)'!$A:$A,Z$58,'Расчёт (кг)'!$AM:$AM)+доп_клиенты!Z24</f>
        <v>#N/A</v>
      </c>
      <c r="AA87" s="107" t="e">
        <f>SUMIF('Расчёт (кг)'!$A:$A,AA$58,'Расчёт (кг)'!$AM:$AM)+доп_клиенты!AA24</f>
        <v>#N/A</v>
      </c>
      <c r="AB87" s="107" t="e">
        <f>SUMIF('Расчёт (кг)'!$A:$A,AB$58,'Расчёт (кг)'!$AM:$AM)+доп_клиенты!AB24</f>
        <v>#N/A</v>
      </c>
      <c r="AC87" s="107" t="e">
        <f>SUMIF('Расчёт (кг)'!$A:$A,AC$58,'Расчёт (кг)'!$AM:$AM)+доп_клиенты!AC24</f>
        <v>#N/A</v>
      </c>
      <c r="AD87" s="107" t="e">
        <f>SUMIF('Расчёт (кг)'!$A:$A,AD$58,'Расчёт (кг)'!$AM:$AM)+доп_клиенты!AD24</f>
        <v>#N/A</v>
      </c>
      <c r="AE87" s="107" t="e">
        <f>SUMIF('Расчёт (кг)'!$A:$A,AE$58,'Расчёт (кг)'!$AM:$AM)+доп_клиенты!AE24</f>
        <v>#N/A</v>
      </c>
      <c r="AF87" s="107" t="e">
        <f>SUMIF('Расчёт (кг)'!$A:$A,AF$58,'Расчёт (кг)'!$AM:$AM)+доп_клиенты!AF24</f>
        <v>#N/A</v>
      </c>
      <c r="AG87" s="107" t="e">
        <f>SUMIF('Расчёт (кг)'!$A:$A,AG$58,'Расчёт (кг)'!$AM:$AM)+доп_клиенты!AG24</f>
        <v>#N/A</v>
      </c>
      <c r="AH87" s="107" t="e">
        <f>SUMIF('Расчёт (кг)'!$A:$A,AH$58,'Расчёт (кг)'!$AM:$AM)+доп_клиенты!AH24</f>
        <v>#N/A</v>
      </c>
      <c r="AI87" s="107" t="e">
        <f>SUMIF('Расчёт (кг)'!$A:$A,AI$58,'Расчёт (кг)'!$AM:$AM)+доп_клиенты!AI24</f>
        <v>#N/A</v>
      </c>
      <c r="AJ87" s="107" t="e">
        <f>SUMIF('Расчёт (кг)'!$A:$A,AJ$58,'Расчёт (кг)'!$AM:$AM)+доп_клиенты!AJ24</f>
        <v>#N/A</v>
      </c>
      <c r="AK87" s="107" t="e">
        <f>SUMIF('Расчёт (кг)'!$A:$A,AK$58,'Расчёт (кг)'!$AM:$AM)+доп_клиенты!AK24</f>
        <v>#N/A</v>
      </c>
      <c r="AL87" s="107" t="e">
        <f>SUMIF('Расчёт (кг)'!$A:$A,AL$58,'Расчёт (кг)'!$AM:$AM)+доп_клиенты!AL24</f>
        <v>#N/A</v>
      </c>
    </row>
    <row r="88" spans="1:38">
      <c r="A88" s="106" t="s">
        <v>122</v>
      </c>
      <c r="B88" s="106" t="s">
        <v>113</v>
      </c>
      <c r="C88" s="107" t="e">
        <f>INDEX(Тарифы!$1:$1048576,MATCH($A88,Тарифы!$A:$A,0),MATCH(VLOOKUP(C$58,'Расчёт (кг)'!$A:$C,3,0),Тарифы!$2:$2,0))*C87</f>
        <v>#N/A</v>
      </c>
      <c r="D88" s="107" t="e">
        <f>INDEX(Тарифы!$1:$1048576,MATCH($A88,Тарифы!$A:$A,0),MATCH(VLOOKUP(D$58,'Расчёт (кг)'!$A:$C,3,0),Тарифы!$2:$2,0))*D87</f>
        <v>#N/A</v>
      </c>
      <c r="E88" s="107" t="e">
        <f>INDEX(Тарифы!$1:$1048576,MATCH($A88,Тарифы!$A:$A,0),MATCH(VLOOKUP(E$58,'Расчёт (кг)'!$A:$C,3,0),Тарифы!$2:$2,0))*E87</f>
        <v>#N/A</v>
      </c>
      <c r="F88" s="107" t="e">
        <f>INDEX(Тарифы!$1:$1048576,MATCH($A88,Тарифы!$A:$A,0),MATCH(VLOOKUP(F$58,'Расчёт (кг)'!$A:$C,3,0),Тарифы!$2:$2,0))*F87</f>
        <v>#N/A</v>
      </c>
      <c r="G88" s="107" t="e">
        <f>INDEX(Тарифы!$1:$1048576,MATCH($A88,Тарифы!$A:$A,0),MATCH(VLOOKUP(G$58,'Расчёт (кг)'!$A:$C,3,0),Тарифы!$2:$2,0))*G87</f>
        <v>#N/A</v>
      </c>
      <c r="H88" s="107" t="e">
        <f>INDEX(Тарифы!$1:$1048576,MATCH($A88,Тарифы!$A:$A,0),MATCH(VLOOKUP(H$58,'Расчёт (кг)'!$A:$C,3,0),Тарифы!$2:$2,0))*H87</f>
        <v>#N/A</v>
      </c>
      <c r="I88" s="107" t="e">
        <f>INDEX(Тарифы!$1:$1048576,MATCH($A88,Тарифы!$A:$A,0),MATCH(VLOOKUP(I$58,'Расчёт (кг)'!$A:$C,3,0),Тарифы!$2:$2,0))*I87</f>
        <v>#N/A</v>
      </c>
      <c r="J88" s="107" t="e">
        <f>INDEX(Тарифы!$1:$1048576,MATCH($A88,Тарифы!$A:$A,0),MATCH(VLOOKUP(J$58,'Расчёт (кг)'!$A:$C,3,0),Тарифы!$2:$2,0))*J87</f>
        <v>#N/A</v>
      </c>
      <c r="K88" s="107" t="e">
        <f>INDEX(Тарифы!$1:$1048576,MATCH($A88,Тарифы!$A:$A,0),MATCH(VLOOKUP(K$58,'Расчёт (кг)'!$A:$C,3,0),Тарифы!$2:$2,0))*K87</f>
        <v>#N/A</v>
      </c>
      <c r="L88" s="107" t="e">
        <f>INDEX(Тарифы!$1:$1048576,MATCH($A88,Тарифы!$A:$A,0),MATCH(VLOOKUP(L$58,'Расчёт (кг)'!$A:$C,3,0),Тарифы!$2:$2,0))*L87</f>
        <v>#N/A</v>
      </c>
      <c r="M88" s="107" t="e">
        <f>INDEX(Тарифы!$1:$1048576,MATCH($A88,Тарифы!$A:$A,0),MATCH(VLOOKUP(M$58,'Расчёт (кг)'!$A:$C,3,0),Тарифы!$2:$2,0))*M87</f>
        <v>#N/A</v>
      </c>
      <c r="N88" s="107" t="e">
        <f>INDEX(Тарифы!$1:$1048576,MATCH($A88,Тарифы!$A:$A,0),MATCH(VLOOKUP(N$58,'Расчёт (кг)'!$A:$C,3,0),Тарифы!$2:$2,0))*N87</f>
        <v>#N/A</v>
      </c>
      <c r="O88" s="107" t="e">
        <f>INDEX(Тарифы!$1:$1048576,MATCH($A88,Тарифы!$A:$A,0),MATCH(VLOOKUP(O$58,'Расчёт (кг)'!$A:$C,3,0),Тарифы!$2:$2,0))*O87</f>
        <v>#N/A</v>
      </c>
      <c r="P88" s="107" t="e">
        <f>INDEX(Тарифы!$1:$1048576,MATCH($A88,Тарифы!$A:$A,0),MATCH(VLOOKUP(P$58,'Расчёт (кг)'!$A:$C,3,0),Тарифы!$2:$2,0))*P87</f>
        <v>#N/A</v>
      </c>
      <c r="Q88" s="107" t="e">
        <f>INDEX(Тарифы!$1:$1048576,MATCH($A88,Тарифы!$A:$A,0),MATCH(VLOOKUP(Q$58,'Расчёт (кг)'!$A:$C,3,0),Тарифы!$2:$2,0))*Q87</f>
        <v>#N/A</v>
      </c>
      <c r="R88" s="107" t="e">
        <f>INDEX(Тарифы!$1:$1048576,MATCH($A88,Тарифы!$A:$A,0),MATCH(VLOOKUP(R$58,'Расчёт (кг)'!$A:$C,3,0),Тарифы!$2:$2,0))*R87</f>
        <v>#N/A</v>
      </c>
      <c r="S88" s="107" t="e">
        <f>INDEX(Тарифы!$1:$1048576,MATCH($A88,Тарифы!$A:$A,0),MATCH(VLOOKUP(S$58,'Расчёт (кг)'!$A:$C,3,0),Тарифы!$2:$2,0))*S87</f>
        <v>#N/A</v>
      </c>
      <c r="T88" s="107" t="e">
        <f>INDEX(Тарифы!$1:$1048576,MATCH($A88,Тарифы!$A:$A,0),MATCH(VLOOKUP(T$58,'Расчёт (кг)'!$A:$C,3,0),Тарифы!$2:$2,0))*T87</f>
        <v>#N/A</v>
      </c>
      <c r="U88" s="107" t="e">
        <f>INDEX(Тарифы!$1:$1048576,MATCH($A88,Тарифы!$A:$A,0),MATCH(VLOOKUP(U$58,'Расчёт (кг)'!$A:$C,3,0),Тарифы!$2:$2,0))*U87</f>
        <v>#N/A</v>
      </c>
      <c r="V88" s="107" t="e">
        <f>INDEX(Тарифы!$1:$1048576,MATCH($A88,Тарифы!$A:$A,0),MATCH(VLOOKUP(V$58,'Расчёт (кг)'!$A:$C,3,0),Тарифы!$2:$2,0))*V87</f>
        <v>#N/A</v>
      </c>
      <c r="W88" s="107" t="e">
        <f>INDEX(Тарифы!$1:$1048576,MATCH($A88,Тарифы!$A:$A,0),MATCH(VLOOKUP(W$58,'Расчёт (кг)'!$A:$C,3,0),Тарифы!$2:$2,0))*W87</f>
        <v>#N/A</v>
      </c>
      <c r="X88" s="107" t="e">
        <f>INDEX(Тарифы!$1:$1048576,MATCH($A88,Тарифы!$A:$A,0),MATCH(VLOOKUP(X$58,'Расчёт (кг)'!$A:$C,3,0),Тарифы!$2:$2,0))*X87</f>
        <v>#N/A</v>
      </c>
      <c r="Y88" s="107" t="e">
        <f>INDEX(Тарифы!$1:$1048576,MATCH($A88,Тарифы!$A:$A,0),MATCH(VLOOKUP(Y$58,'Расчёт (кг)'!$A:$C,3,0),Тарифы!$2:$2,0))*Y87</f>
        <v>#N/A</v>
      </c>
      <c r="Z88" s="107" t="e">
        <f>INDEX(Тарифы!$1:$1048576,MATCH($A88,Тарифы!$A:$A,0),MATCH(VLOOKUP(Z$58,'Расчёт (кг)'!$A:$C,3,0),Тарифы!$2:$2,0))*Z87</f>
        <v>#N/A</v>
      </c>
      <c r="AA88" s="107" t="e">
        <f>INDEX(Тарифы!$1:$1048576,MATCH($A88,Тарифы!$A:$A,0),MATCH(VLOOKUP(AA$58,'Расчёт (кг)'!$A:$C,3,0),Тарифы!$2:$2,0))*AA87</f>
        <v>#N/A</v>
      </c>
      <c r="AB88" s="107" t="e">
        <f>INDEX(Тарифы!$1:$1048576,MATCH($A88,Тарифы!$A:$A,0),MATCH(VLOOKUP(AB$58,'Расчёт (кг)'!$A:$C,3,0),Тарифы!$2:$2,0))*AB87</f>
        <v>#N/A</v>
      </c>
      <c r="AC88" s="107" t="e">
        <f>INDEX(Тарифы!$1:$1048576,MATCH($A88,Тарифы!$A:$A,0),MATCH(VLOOKUP(AC$58,'Расчёт (кг)'!$A:$C,3,0),Тарифы!$2:$2,0))*AC87</f>
        <v>#N/A</v>
      </c>
      <c r="AD88" s="107" t="e">
        <f>INDEX(Тарифы!$1:$1048576,MATCH($A88,Тарифы!$A:$A,0),MATCH(VLOOKUP(AD$58,'Расчёт (кг)'!$A:$C,3,0),Тарифы!$2:$2,0))*AD87</f>
        <v>#N/A</v>
      </c>
      <c r="AE88" s="107" t="e">
        <f>INDEX(Тарифы!$1:$1048576,MATCH($A88,Тарифы!$A:$A,0),MATCH(VLOOKUP(AE$58,'Расчёт (кг)'!$A:$C,3,0),Тарифы!$2:$2,0))*AE87</f>
        <v>#N/A</v>
      </c>
      <c r="AF88" s="107" t="e">
        <f>INDEX(Тарифы!$1:$1048576,MATCH($A88,Тарифы!$A:$A,0),MATCH(VLOOKUP(AF$58,'Расчёт (кг)'!$A:$C,3,0),Тарифы!$2:$2,0))*AF87</f>
        <v>#N/A</v>
      </c>
      <c r="AG88" s="107" t="e">
        <f>INDEX(Тарифы!$1:$1048576,MATCH($A88,Тарифы!$A:$A,0),MATCH(VLOOKUP(AG$58,'Расчёт (кг)'!$A:$C,3,0),Тарифы!$2:$2,0))*AG87</f>
        <v>#N/A</v>
      </c>
      <c r="AH88" s="107" t="e">
        <f>INDEX(Тарифы!$1:$1048576,MATCH($A88,Тарифы!$A:$A,0),MATCH(VLOOKUP(AH$58,'Расчёт (кг)'!$A:$C,3,0),Тарифы!$2:$2,0))*AH87</f>
        <v>#N/A</v>
      </c>
      <c r="AI88" s="107" t="e">
        <f>INDEX(Тарифы!$1:$1048576,MATCH($A88,Тарифы!$A:$A,0),MATCH(VLOOKUP(AI$58,'Расчёт (кг)'!$A:$C,3,0),Тарифы!$2:$2,0))*AI87</f>
        <v>#N/A</v>
      </c>
      <c r="AJ88" s="107" t="e">
        <f>INDEX(Тарифы!$1:$1048576,MATCH($A88,Тарифы!$A:$A,0),MATCH(VLOOKUP(AJ$58,'Расчёт (кг)'!$A:$C,3,0),Тарифы!$2:$2,0))*AJ87</f>
        <v>#N/A</v>
      </c>
      <c r="AK88" s="107" t="e">
        <f>INDEX(Тарифы!$1:$1048576,MATCH($A88,Тарифы!$A:$A,0),MATCH(VLOOKUP(AK$58,'Расчёт (кг)'!$A:$C,3,0),Тарифы!$2:$2,0))*AK87</f>
        <v>#N/A</v>
      </c>
      <c r="AL88" s="107" t="e">
        <f>INDEX(Тарифы!$1:$1048576,MATCH($A88,Тарифы!$A:$A,0),MATCH(VLOOKUP(AL$58,'Расчёт (кг)'!$A:$C,3,0),Тарифы!$2:$2,0))*AL87</f>
        <v>#N/A</v>
      </c>
    </row>
    <row r="89" spans="1:38">
      <c r="A89" s="106" t="s">
        <v>122</v>
      </c>
      <c r="B89" s="106" t="s">
        <v>114</v>
      </c>
      <c r="C89" s="107" t="e">
        <f>SUMIF('Расчёт (ТН)'!$A:$A,C$58,'Расчёт (ТН)'!$AM:$AM)+доп_клиенты!C26</f>
        <v>#N/A</v>
      </c>
      <c r="D89" s="107" t="e">
        <f>SUMIF('Расчёт (ТН)'!$A:$A,D$58,'Расчёт (ТН)'!$AM:$AM)+доп_клиенты!D26</f>
        <v>#N/A</v>
      </c>
      <c r="E89" s="107" t="e">
        <f>SUMIF('Расчёт (ТН)'!$A:$A,E$58,'Расчёт (ТН)'!$AM:$AM)+доп_клиенты!E26</f>
        <v>#N/A</v>
      </c>
      <c r="F89" s="107" t="e">
        <f>SUMIF('Расчёт (ТН)'!$A:$A,F$58,'Расчёт (ТН)'!$AM:$AM)+доп_клиенты!F26</f>
        <v>#N/A</v>
      </c>
      <c r="G89" s="107" t="e">
        <f>SUMIF('Расчёт (ТН)'!$A:$A,G$58,'Расчёт (ТН)'!$AM:$AM)+доп_клиенты!G26</f>
        <v>#N/A</v>
      </c>
      <c r="H89" s="107" t="e">
        <f>SUMIF('Расчёт (ТН)'!$A:$A,H$58,'Расчёт (ТН)'!$AM:$AM)+доп_клиенты!H26</f>
        <v>#N/A</v>
      </c>
      <c r="I89" s="107" t="e">
        <f>SUMIF('Расчёт (ТН)'!$A:$A,I$58,'Расчёт (ТН)'!$AM:$AM)+доп_клиенты!I26</f>
        <v>#N/A</v>
      </c>
      <c r="J89" s="107" t="e">
        <f>SUMIF('Расчёт (ТН)'!$A:$A,J$58,'Расчёт (ТН)'!$AM:$AM)+доп_клиенты!J26</f>
        <v>#N/A</v>
      </c>
      <c r="K89" s="107" t="e">
        <f>SUMIF('Расчёт (ТН)'!$A:$A,K$58,'Расчёт (ТН)'!$AM:$AM)+доп_клиенты!K26</f>
        <v>#N/A</v>
      </c>
      <c r="L89" s="107" t="e">
        <f>SUMIF('Расчёт (ТН)'!$A:$A,L$58,'Расчёт (ТН)'!$AM:$AM)+доп_клиенты!L26</f>
        <v>#N/A</v>
      </c>
      <c r="M89" s="107" t="e">
        <f>SUMIF('Расчёт (ТН)'!$A:$A,M$58,'Расчёт (ТН)'!$AM:$AM)+доп_клиенты!M26</f>
        <v>#N/A</v>
      </c>
      <c r="N89" s="107" t="e">
        <f>SUMIF('Расчёт (ТН)'!$A:$A,N$58,'Расчёт (ТН)'!$AM:$AM)+доп_клиенты!N26</f>
        <v>#N/A</v>
      </c>
      <c r="O89" s="107" t="e">
        <f>SUMIF('Расчёт (ТН)'!$A:$A,O$58,'Расчёт (ТН)'!$AM:$AM)+доп_клиенты!O26</f>
        <v>#N/A</v>
      </c>
      <c r="P89" s="107" t="e">
        <f>SUMIF('Расчёт (ТН)'!$A:$A,P$58,'Расчёт (ТН)'!$AM:$AM)+доп_клиенты!P26</f>
        <v>#N/A</v>
      </c>
      <c r="Q89" s="107" t="e">
        <f>SUMIF('Расчёт (ТН)'!$A:$A,Q$58,'Расчёт (ТН)'!$AM:$AM)+доп_клиенты!Q26</f>
        <v>#N/A</v>
      </c>
      <c r="R89" s="107" t="e">
        <f>SUMIF('Расчёт (ТН)'!$A:$A,R$58,'Расчёт (ТН)'!$AM:$AM)+доп_клиенты!R26</f>
        <v>#N/A</v>
      </c>
      <c r="S89" s="107" t="e">
        <f>SUMIF('Расчёт (ТН)'!$A:$A,S$58,'Расчёт (ТН)'!$AM:$AM)+доп_клиенты!S26</f>
        <v>#N/A</v>
      </c>
      <c r="T89" s="107" t="e">
        <f>SUMIF('Расчёт (ТН)'!$A:$A,T$58,'Расчёт (ТН)'!$AM:$AM)+доп_клиенты!T26</f>
        <v>#N/A</v>
      </c>
      <c r="U89" s="107" t="e">
        <f>SUMIF('Расчёт (ТН)'!$A:$A,U$58,'Расчёт (ТН)'!$AM:$AM)+доп_клиенты!U26</f>
        <v>#N/A</v>
      </c>
      <c r="V89" s="107" t="e">
        <f>SUMIF('Расчёт (ТН)'!$A:$A,V$58,'Расчёт (ТН)'!$AM:$AM)+доп_клиенты!V26</f>
        <v>#N/A</v>
      </c>
      <c r="W89" s="107" t="e">
        <f>SUMIF('Расчёт (ТН)'!$A:$A,W$58,'Расчёт (ТН)'!$AM:$AM)+доп_клиенты!W26</f>
        <v>#N/A</v>
      </c>
      <c r="X89" s="107" t="e">
        <f>SUMIF('Расчёт (ТН)'!$A:$A,X$58,'Расчёт (ТН)'!$AM:$AM)+доп_клиенты!X26</f>
        <v>#N/A</v>
      </c>
      <c r="Y89" s="107" t="e">
        <f>SUMIF('Расчёт (ТН)'!$A:$A,Y$58,'Расчёт (ТН)'!$AM:$AM)+доп_клиенты!Y26</f>
        <v>#N/A</v>
      </c>
      <c r="Z89" s="107" t="e">
        <f>SUMIF('Расчёт (ТН)'!$A:$A,Z$58,'Расчёт (ТН)'!$AM:$AM)+доп_клиенты!Z26</f>
        <v>#N/A</v>
      </c>
      <c r="AA89" s="107" t="e">
        <f>SUMIF('Расчёт (ТН)'!$A:$A,AA$58,'Расчёт (ТН)'!$AM:$AM)+доп_клиенты!AA26</f>
        <v>#N/A</v>
      </c>
      <c r="AB89" s="107" t="e">
        <f>SUMIF('Расчёт (ТН)'!$A:$A,AB$58,'Расчёт (ТН)'!$AM:$AM)+доп_клиенты!AB26</f>
        <v>#N/A</v>
      </c>
      <c r="AC89" s="107" t="e">
        <f>SUMIF('Расчёт (ТН)'!$A:$A,AC$58,'Расчёт (ТН)'!$AM:$AM)+доп_клиенты!AC26</f>
        <v>#N/A</v>
      </c>
      <c r="AD89" s="107" t="e">
        <f>SUMIF('Расчёт (ТН)'!$A:$A,AD$58,'Расчёт (ТН)'!$AM:$AM)+доп_клиенты!AD26</f>
        <v>#N/A</v>
      </c>
      <c r="AE89" s="107" t="e">
        <f>SUMIF('Расчёт (ТН)'!$A:$A,AE$58,'Расчёт (ТН)'!$AM:$AM)+доп_клиенты!AE26</f>
        <v>#N/A</v>
      </c>
      <c r="AF89" s="107" t="e">
        <f>SUMIF('Расчёт (ТН)'!$A:$A,AF$58,'Расчёт (ТН)'!$AM:$AM)+доп_клиенты!AF26</f>
        <v>#N/A</v>
      </c>
      <c r="AG89" s="107" t="e">
        <f>SUMIF('Расчёт (ТН)'!$A:$A,AG$58,'Расчёт (ТН)'!$AM:$AM)+доп_клиенты!AG26</f>
        <v>#N/A</v>
      </c>
      <c r="AH89" s="107" t="e">
        <f>SUMIF('Расчёт (ТН)'!$A:$A,AH$58,'Расчёт (ТН)'!$AM:$AM)+доп_клиенты!AH26</f>
        <v>#N/A</v>
      </c>
      <c r="AI89" s="107" t="e">
        <f>SUMIF('Расчёт (ТН)'!$A:$A,AI$58,'Расчёт (ТН)'!$AM:$AM)+доп_клиенты!AI26</f>
        <v>#N/A</v>
      </c>
      <c r="AJ89" s="107" t="e">
        <f>SUMIF('Расчёт (ТН)'!$A:$A,AJ$58,'Расчёт (ТН)'!$AM:$AM)+доп_клиенты!AJ26</f>
        <v>#N/A</v>
      </c>
      <c r="AK89" s="107" t="e">
        <f>SUMIF('Расчёт (ТН)'!$A:$A,AK$58,'Расчёт (ТН)'!$AM:$AM)+доп_клиенты!AK26</f>
        <v>#N/A</v>
      </c>
      <c r="AL89" s="107" t="e">
        <f>SUMIF('Расчёт (ТН)'!$A:$A,AL$58,'Расчёт (ТН)'!$AM:$AM)+доп_клиенты!AL26</f>
        <v>#N/A</v>
      </c>
    </row>
    <row r="90" spans="1:38">
      <c r="A90" s="96"/>
      <c r="B90" s="97"/>
      <c r="C90" s="98"/>
      <c r="D90" s="98"/>
      <c r="E90" s="98"/>
      <c r="F90" s="98"/>
      <c r="G90" s="98"/>
      <c r="H90" s="98"/>
      <c r="I90" s="98"/>
      <c r="J90" s="98"/>
      <c r="K90" s="98"/>
      <c r="L90" s="98"/>
      <c r="M90" s="98"/>
      <c r="N90" s="98"/>
      <c r="O90" s="98"/>
      <c r="P90" s="98"/>
      <c r="Q90" s="98"/>
      <c r="R90" s="98"/>
      <c r="S90" s="98"/>
      <c r="T90" s="98"/>
      <c r="U90" s="98"/>
      <c r="V90" s="98"/>
      <c r="W90" s="98"/>
      <c r="X90" s="98"/>
      <c r="Y90" s="98"/>
      <c r="Z90" s="98"/>
      <c r="AA90" s="98"/>
      <c r="AB90" s="98"/>
      <c r="AC90" s="98"/>
      <c r="AD90" s="98"/>
      <c r="AE90" s="98"/>
      <c r="AF90" s="98"/>
      <c r="AG90" s="98"/>
      <c r="AH90" s="98"/>
      <c r="AI90" s="98"/>
      <c r="AJ90" s="98"/>
      <c r="AK90" s="98"/>
      <c r="AL90" s="98"/>
    </row>
    <row r="91" spans="1:38" s="78" customFormat="1">
      <c r="A91" s="261" t="s">
        <v>125</v>
      </c>
      <c r="B91" s="261" t="s">
        <v>112</v>
      </c>
      <c r="C91" s="262" t="e">
        <f>C94+C97</f>
        <v>#N/A</v>
      </c>
      <c r="D91" s="262" t="e">
        <f t="shared" ref="D91:AK91" si="50">D94+D97</f>
        <v>#N/A</v>
      </c>
      <c r="E91" s="262" t="e">
        <f t="shared" si="50"/>
        <v>#N/A</v>
      </c>
      <c r="F91" s="262" t="e">
        <f t="shared" si="50"/>
        <v>#N/A</v>
      </c>
      <c r="G91" s="262" t="e">
        <f t="shared" si="50"/>
        <v>#N/A</v>
      </c>
      <c r="H91" s="262" t="e">
        <f t="shared" si="50"/>
        <v>#N/A</v>
      </c>
      <c r="I91" s="262" t="e">
        <f t="shared" si="50"/>
        <v>#N/A</v>
      </c>
      <c r="J91" s="262" t="e">
        <f t="shared" si="50"/>
        <v>#N/A</v>
      </c>
      <c r="K91" s="262" t="e">
        <f t="shared" si="50"/>
        <v>#N/A</v>
      </c>
      <c r="L91" s="262" t="e">
        <f t="shared" si="50"/>
        <v>#N/A</v>
      </c>
      <c r="M91" s="262" t="e">
        <f t="shared" si="50"/>
        <v>#N/A</v>
      </c>
      <c r="N91" s="262" t="e">
        <f t="shared" si="50"/>
        <v>#N/A</v>
      </c>
      <c r="O91" s="262" t="e">
        <f t="shared" si="50"/>
        <v>#N/A</v>
      </c>
      <c r="P91" s="262" t="e">
        <f t="shared" si="50"/>
        <v>#N/A</v>
      </c>
      <c r="Q91" s="262" t="e">
        <f t="shared" si="50"/>
        <v>#N/A</v>
      </c>
      <c r="R91" s="262" t="e">
        <f t="shared" si="50"/>
        <v>#N/A</v>
      </c>
      <c r="S91" s="262" t="e">
        <f t="shared" si="50"/>
        <v>#N/A</v>
      </c>
      <c r="T91" s="262" t="e">
        <f t="shared" si="50"/>
        <v>#N/A</v>
      </c>
      <c r="U91" s="262" t="e">
        <f t="shared" si="50"/>
        <v>#N/A</v>
      </c>
      <c r="V91" s="262" t="e">
        <f t="shared" si="50"/>
        <v>#N/A</v>
      </c>
      <c r="W91" s="262" t="e">
        <f t="shared" si="50"/>
        <v>#N/A</v>
      </c>
      <c r="X91" s="262" t="e">
        <f t="shared" si="50"/>
        <v>#N/A</v>
      </c>
      <c r="Y91" s="262" t="e">
        <f t="shared" si="50"/>
        <v>#N/A</v>
      </c>
      <c r="Z91" s="262" t="e">
        <f t="shared" si="50"/>
        <v>#N/A</v>
      </c>
      <c r="AA91" s="262" t="e">
        <f t="shared" si="50"/>
        <v>#N/A</v>
      </c>
      <c r="AB91" s="262" t="e">
        <f t="shared" si="50"/>
        <v>#N/A</v>
      </c>
      <c r="AC91" s="262" t="e">
        <f t="shared" si="50"/>
        <v>#N/A</v>
      </c>
      <c r="AD91" s="262" t="e">
        <f t="shared" si="50"/>
        <v>#N/A</v>
      </c>
      <c r="AE91" s="262" t="e">
        <f t="shared" si="50"/>
        <v>#N/A</v>
      </c>
      <c r="AF91" s="262" t="e">
        <f t="shared" si="50"/>
        <v>#N/A</v>
      </c>
      <c r="AG91" s="262" t="e">
        <f t="shared" si="50"/>
        <v>#N/A</v>
      </c>
      <c r="AH91" s="262" t="e">
        <f t="shared" si="50"/>
        <v>#N/A</v>
      </c>
      <c r="AI91" s="262" t="e">
        <f t="shared" si="50"/>
        <v>#N/A</v>
      </c>
      <c r="AJ91" s="262" t="e">
        <f t="shared" si="50"/>
        <v>#N/A</v>
      </c>
      <c r="AK91" s="262" t="e">
        <f t="shared" si="50"/>
        <v>#N/A</v>
      </c>
      <c r="AL91" s="262" t="e">
        <f>AL94+AL97</f>
        <v>#N/A</v>
      </c>
    </row>
    <row r="92" spans="1:38" s="78" customFormat="1">
      <c r="A92" s="261" t="s">
        <v>125</v>
      </c>
      <c r="B92" s="261" t="s">
        <v>113</v>
      </c>
      <c r="C92" s="262" t="e">
        <f>(C95+C98)/2</f>
        <v>#N/A</v>
      </c>
      <c r="D92" s="262" t="e">
        <f t="shared" ref="D92:AL92" si="51">(D95+D98)/2</f>
        <v>#N/A</v>
      </c>
      <c r="E92" s="262" t="e">
        <f t="shared" si="51"/>
        <v>#N/A</v>
      </c>
      <c r="F92" s="262" t="e">
        <f t="shared" si="51"/>
        <v>#N/A</v>
      </c>
      <c r="G92" s="262" t="e">
        <f t="shared" si="51"/>
        <v>#N/A</v>
      </c>
      <c r="H92" s="262" t="e">
        <f t="shared" si="51"/>
        <v>#N/A</v>
      </c>
      <c r="I92" s="262" t="e">
        <f t="shared" si="51"/>
        <v>#N/A</v>
      </c>
      <c r="J92" s="262" t="e">
        <f t="shared" si="51"/>
        <v>#N/A</v>
      </c>
      <c r="K92" s="262" t="e">
        <f t="shared" si="51"/>
        <v>#N/A</v>
      </c>
      <c r="L92" s="262" t="e">
        <f t="shared" si="51"/>
        <v>#N/A</v>
      </c>
      <c r="M92" s="262" t="e">
        <f t="shared" si="51"/>
        <v>#N/A</v>
      </c>
      <c r="N92" s="262" t="e">
        <f t="shared" si="51"/>
        <v>#N/A</v>
      </c>
      <c r="O92" s="262" t="e">
        <f t="shared" si="51"/>
        <v>#N/A</v>
      </c>
      <c r="P92" s="262" t="e">
        <f t="shared" si="51"/>
        <v>#N/A</v>
      </c>
      <c r="Q92" s="262" t="e">
        <f t="shared" si="51"/>
        <v>#N/A</v>
      </c>
      <c r="R92" s="262" t="e">
        <f t="shared" si="51"/>
        <v>#N/A</v>
      </c>
      <c r="S92" s="262" t="e">
        <f t="shared" si="51"/>
        <v>#N/A</v>
      </c>
      <c r="T92" s="262" t="e">
        <f t="shared" si="51"/>
        <v>#N/A</v>
      </c>
      <c r="U92" s="262" t="e">
        <f t="shared" si="51"/>
        <v>#N/A</v>
      </c>
      <c r="V92" s="262" t="e">
        <f t="shared" si="51"/>
        <v>#N/A</v>
      </c>
      <c r="W92" s="262" t="e">
        <f t="shared" si="51"/>
        <v>#N/A</v>
      </c>
      <c r="X92" s="262" t="e">
        <f t="shared" si="51"/>
        <v>#N/A</v>
      </c>
      <c r="Y92" s="262" t="e">
        <f t="shared" si="51"/>
        <v>#N/A</v>
      </c>
      <c r="Z92" s="262" t="e">
        <f t="shared" si="51"/>
        <v>#N/A</v>
      </c>
      <c r="AA92" s="262" t="e">
        <f t="shared" si="51"/>
        <v>#N/A</v>
      </c>
      <c r="AB92" s="262" t="e">
        <f t="shared" si="51"/>
        <v>#N/A</v>
      </c>
      <c r="AC92" s="262" t="e">
        <f t="shared" si="51"/>
        <v>#N/A</v>
      </c>
      <c r="AD92" s="262" t="e">
        <f t="shared" si="51"/>
        <v>#N/A</v>
      </c>
      <c r="AE92" s="262" t="e">
        <f t="shared" si="51"/>
        <v>#N/A</v>
      </c>
      <c r="AF92" s="262" t="e">
        <f t="shared" si="51"/>
        <v>#N/A</v>
      </c>
      <c r="AG92" s="262" t="e">
        <f t="shared" si="51"/>
        <v>#N/A</v>
      </c>
      <c r="AH92" s="262" t="e">
        <f t="shared" si="51"/>
        <v>#N/A</v>
      </c>
      <c r="AI92" s="262" t="e">
        <f t="shared" si="51"/>
        <v>#N/A</v>
      </c>
      <c r="AJ92" s="262" t="e">
        <f t="shared" si="51"/>
        <v>#N/A</v>
      </c>
      <c r="AK92" s="262" t="e">
        <f t="shared" si="51"/>
        <v>#N/A</v>
      </c>
      <c r="AL92" s="262" t="e">
        <f t="shared" si="51"/>
        <v>#N/A</v>
      </c>
    </row>
    <row r="93" spans="1:38" s="78" customFormat="1" ht="13.8" thickBot="1">
      <c r="A93" s="263" t="s">
        <v>125</v>
      </c>
      <c r="B93" s="263" t="s">
        <v>114</v>
      </c>
      <c r="C93" s="264" t="e">
        <f ca="1">C96+C99</f>
        <v>#N/A</v>
      </c>
      <c r="D93" s="264" t="e">
        <f t="shared" ref="D93:AK93" ca="1" si="52">D96+D99</f>
        <v>#N/A</v>
      </c>
      <c r="E93" s="264" t="e">
        <f t="shared" ca="1" si="52"/>
        <v>#N/A</v>
      </c>
      <c r="F93" s="264" t="e">
        <f t="shared" ca="1" si="52"/>
        <v>#N/A</v>
      </c>
      <c r="G93" s="264" t="e">
        <f t="shared" ca="1" si="52"/>
        <v>#N/A</v>
      </c>
      <c r="H93" s="264" t="e">
        <f t="shared" ca="1" si="52"/>
        <v>#N/A</v>
      </c>
      <c r="I93" s="264" t="e">
        <f t="shared" ca="1" si="52"/>
        <v>#N/A</v>
      </c>
      <c r="J93" s="264" t="e">
        <f t="shared" ca="1" si="52"/>
        <v>#N/A</v>
      </c>
      <c r="K93" s="264" t="e">
        <f t="shared" ca="1" si="52"/>
        <v>#N/A</v>
      </c>
      <c r="L93" s="264" t="e">
        <f t="shared" ca="1" si="52"/>
        <v>#N/A</v>
      </c>
      <c r="M93" s="264" t="e">
        <f t="shared" ca="1" si="52"/>
        <v>#N/A</v>
      </c>
      <c r="N93" s="264" t="e">
        <f t="shared" ca="1" si="52"/>
        <v>#N/A</v>
      </c>
      <c r="O93" s="264" t="e">
        <f t="shared" ca="1" si="52"/>
        <v>#N/A</v>
      </c>
      <c r="P93" s="264" t="e">
        <f t="shared" ca="1" si="52"/>
        <v>#N/A</v>
      </c>
      <c r="Q93" s="264" t="e">
        <f t="shared" ca="1" si="52"/>
        <v>#N/A</v>
      </c>
      <c r="R93" s="264" t="e">
        <f t="shared" ca="1" si="52"/>
        <v>#N/A</v>
      </c>
      <c r="S93" s="264" t="e">
        <f t="shared" ca="1" si="52"/>
        <v>#N/A</v>
      </c>
      <c r="T93" s="264" t="e">
        <f t="shared" ca="1" si="52"/>
        <v>#N/A</v>
      </c>
      <c r="U93" s="264" t="e">
        <f t="shared" ca="1" si="52"/>
        <v>#N/A</v>
      </c>
      <c r="V93" s="264" t="e">
        <f t="shared" ca="1" si="52"/>
        <v>#N/A</v>
      </c>
      <c r="W93" s="264" t="e">
        <f t="shared" ca="1" si="52"/>
        <v>#N/A</v>
      </c>
      <c r="X93" s="264" t="e">
        <f t="shared" ca="1" si="52"/>
        <v>#N/A</v>
      </c>
      <c r="Y93" s="264" t="e">
        <f t="shared" ca="1" si="52"/>
        <v>#N/A</v>
      </c>
      <c r="Z93" s="264" t="e">
        <f t="shared" ca="1" si="52"/>
        <v>#N/A</v>
      </c>
      <c r="AA93" s="264" t="e">
        <f t="shared" ca="1" si="52"/>
        <v>#N/A</v>
      </c>
      <c r="AB93" s="264" t="e">
        <f t="shared" ca="1" si="52"/>
        <v>#N/A</v>
      </c>
      <c r="AC93" s="264" t="e">
        <f t="shared" ca="1" si="52"/>
        <v>#N/A</v>
      </c>
      <c r="AD93" s="264" t="e">
        <f t="shared" ca="1" si="52"/>
        <v>#N/A</v>
      </c>
      <c r="AE93" s="264" t="e">
        <f t="shared" ca="1" si="52"/>
        <v>#N/A</v>
      </c>
      <c r="AF93" s="264" t="e">
        <f t="shared" ca="1" si="52"/>
        <v>#N/A</v>
      </c>
      <c r="AG93" s="264" t="e">
        <f t="shared" ca="1" si="52"/>
        <v>#N/A</v>
      </c>
      <c r="AH93" s="264" t="e">
        <f t="shared" ca="1" si="52"/>
        <v>#N/A</v>
      </c>
      <c r="AI93" s="264" t="e">
        <f t="shared" ca="1" si="52"/>
        <v>#N/A</v>
      </c>
      <c r="AJ93" s="264" t="e">
        <f t="shared" ca="1" si="52"/>
        <v>#N/A</v>
      </c>
      <c r="AK93" s="264" t="e">
        <f t="shared" ca="1" si="52"/>
        <v>#N/A</v>
      </c>
      <c r="AL93" s="264" t="e">
        <f ca="1">AL96+AL99</f>
        <v>#N/A</v>
      </c>
    </row>
    <row r="94" spans="1:38">
      <c r="A94" s="265" t="s">
        <v>124</v>
      </c>
      <c r="B94" s="265" t="s">
        <v>112</v>
      </c>
      <c r="C94" s="266" t="e">
        <f>SUMIF('Расчёт (кг)'!$A:$A,C$58,'Расчёт (кг)'!$AO:$AO)+доп_клиенты!C9*'Расчёт (кг)'!$Z$2</f>
        <v>#N/A</v>
      </c>
      <c r="D94" s="266" t="e">
        <f>SUMIF('Расчёт (кг)'!$A:$A,D$58,'Расчёт (кг)'!$AO:$AO)+доп_клиенты!D9*'Расчёт (кг)'!$Z$2</f>
        <v>#N/A</v>
      </c>
      <c r="E94" s="266" t="e">
        <f>SUMIF('Расчёт (кг)'!$A:$A,E$58,'Расчёт (кг)'!$AO:$AO)+доп_клиенты!E9*'Расчёт (кг)'!$Z$2</f>
        <v>#N/A</v>
      </c>
      <c r="F94" s="266" t="e">
        <f>SUMIF('Расчёт (кг)'!$A:$A,F$58,'Расчёт (кг)'!$AO:$AO)+доп_клиенты!F9*'Расчёт (кг)'!$Z$2</f>
        <v>#N/A</v>
      </c>
      <c r="G94" s="266" t="e">
        <f>SUMIF('Расчёт (кг)'!$A:$A,G$58,'Расчёт (кг)'!$AO:$AO)+доп_клиенты!G9*'Расчёт (кг)'!$Z$2</f>
        <v>#N/A</v>
      </c>
      <c r="H94" s="266" t="e">
        <f>SUMIF('Расчёт (кг)'!$A:$A,H$58,'Расчёт (кг)'!$AO:$AO)+доп_клиенты!H9*'Расчёт (кг)'!$Z$2</f>
        <v>#N/A</v>
      </c>
      <c r="I94" s="266" t="e">
        <f>SUMIF('Расчёт (кг)'!$A:$A,I$58,'Расчёт (кг)'!$AO:$AO)+доп_клиенты!I9*'Расчёт (кг)'!$Z$2</f>
        <v>#N/A</v>
      </c>
      <c r="J94" s="266" t="e">
        <f>SUMIF('Расчёт (кг)'!$A:$A,J$58,'Расчёт (кг)'!$AO:$AO)+доп_клиенты!J9*'Расчёт (кг)'!$Z$2</f>
        <v>#N/A</v>
      </c>
      <c r="K94" s="266" t="e">
        <f>SUMIF('Расчёт (кг)'!$A:$A,K$58,'Расчёт (кг)'!$AO:$AO)+доп_клиенты!K9*'Расчёт (кг)'!$Z$2</f>
        <v>#N/A</v>
      </c>
      <c r="L94" s="266" t="e">
        <f>SUMIF('Расчёт (кг)'!$A:$A,L$58,'Расчёт (кг)'!$AO:$AO)+доп_клиенты!L9*'Расчёт (кг)'!$Z$2</f>
        <v>#N/A</v>
      </c>
      <c r="M94" s="266" t="e">
        <f>SUMIF('Расчёт (кг)'!$A:$A,M$58,'Расчёт (кг)'!$AO:$AO)+доп_клиенты!M9*'Расчёт (кг)'!$Z$2</f>
        <v>#N/A</v>
      </c>
      <c r="N94" s="266" t="e">
        <f>SUMIF('Расчёт (кг)'!$A:$A,N$58,'Расчёт (кг)'!$AO:$AO)+доп_клиенты!N9*'Расчёт (кг)'!$Z$2</f>
        <v>#N/A</v>
      </c>
      <c r="O94" s="266" t="e">
        <f>SUMIF('Расчёт (кг)'!$A:$A,O$58,'Расчёт (кг)'!$AO:$AO)+доп_клиенты!O9*'Расчёт (кг)'!$Z$2</f>
        <v>#N/A</v>
      </c>
      <c r="P94" s="266" t="e">
        <f>SUMIF('Расчёт (кг)'!$A:$A,P$58,'Расчёт (кг)'!$AO:$AO)+доп_клиенты!P9*'Расчёт (кг)'!$Z$2</f>
        <v>#N/A</v>
      </c>
      <c r="Q94" s="266" t="e">
        <f>SUMIF('Расчёт (кг)'!$A:$A,Q$58,'Расчёт (кг)'!$AO:$AO)+доп_клиенты!Q9*'Расчёт (кг)'!$Z$2</f>
        <v>#N/A</v>
      </c>
      <c r="R94" s="266" t="e">
        <f>SUMIF('Расчёт (кг)'!$A:$A,R$58,'Расчёт (кг)'!$AO:$AO)+доп_клиенты!R9*'Расчёт (кг)'!$Z$2</f>
        <v>#N/A</v>
      </c>
      <c r="S94" s="266" t="e">
        <f>SUMIF('Расчёт (кг)'!$A:$A,S$58,'Расчёт (кг)'!$AO:$AO)+доп_клиенты!S9*'Расчёт (кг)'!$Z$2</f>
        <v>#N/A</v>
      </c>
      <c r="T94" s="266" t="e">
        <f>SUMIF('Расчёт (кг)'!$A:$A,T$58,'Расчёт (кг)'!$AO:$AO)+доп_клиенты!T9*'Расчёт (кг)'!$Z$2</f>
        <v>#N/A</v>
      </c>
      <c r="U94" s="266" t="e">
        <f>SUMIF('Расчёт (кг)'!$A:$A,U$58,'Расчёт (кг)'!$AO:$AO)+доп_клиенты!U9*'Расчёт (кг)'!$Z$2</f>
        <v>#N/A</v>
      </c>
      <c r="V94" s="266" t="e">
        <f>SUMIF('Расчёт (кг)'!$A:$A,V$58,'Расчёт (кг)'!$AO:$AO)+доп_клиенты!V9*'Расчёт (кг)'!$Z$2</f>
        <v>#N/A</v>
      </c>
      <c r="W94" s="266" t="e">
        <f>SUMIF('Расчёт (кг)'!$A:$A,W$58,'Расчёт (кг)'!$AO:$AO)+доп_клиенты!W9*'Расчёт (кг)'!$Z$2</f>
        <v>#N/A</v>
      </c>
      <c r="X94" s="266" t="e">
        <f>SUMIF('Расчёт (кг)'!$A:$A,X$58,'Расчёт (кг)'!$AO:$AO)+доп_клиенты!X9*'Расчёт (кг)'!$Z$2</f>
        <v>#N/A</v>
      </c>
      <c r="Y94" s="266" t="e">
        <f>SUMIF('Расчёт (кг)'!$A:$A,Y$58,'Расчёт (кг)'!$AO:$AO)+доп_клиенты!Y9*'Расчёт (кг)'!$Z$2</f>
        <v>#N/A</v>
      </c>
      <c r="Z94" s="266" t="e">
        <f>SUMIF('Расчёт (кг)'!$A:$A,Z$58,'Расчёт (кг)'!$AO:$AO)+доп_клиенты!Z9*'Расчёт (кг)'!$Z$2</f>
        <v>#N/A</v>
      </c>
      <c r="AA94" s="266" t="e">
        <f>SUMIF('Расчёт (кг)'!$A:$A,AA$58,'Расчёт (кг)'!$AO:$AO)+доп_клиенты!AA9*'Расчёт (кг)'!$Z$2</f>
        <v>#N/A</v>
      </c>
      <c r="AB94" s="266" t="e">
        <f>SUMIF('Расчёт (кг)'!$A:$A,AB$58,'Расчёт (кг)'!$AO:$AO)+доп_клиенты!AB9*'Расчёт (кг)'!$Z$2</f>
        <v>#N/A</v>
      </c>
      <c r="AC94" s="266" t="e">
        <f>SUMIF('Расчёт (кг)'!$A:$A,AC$58,'Расчёт (кг)'!$AO:$AO)+доп_клиенты!AC9*'Расчёт (кг)'!$Z$2</f>
        <v>#N/A</v>
      </c>
      <c r="AD94" s="266" t="e">
        <f>SUMIF('Расчёт (кг)'!$A:$A,AD$58,'Расчёт (кг)'!$AO:$AO)+доп_клиенты!AD9*'Расчёт (кг)'!$Z$2</f>
        <v>#N/A</v>
      </c>
      <c r="AE94" s="266" t="e">
        <f>SUMIF('Расчёт (кг)'!$A:$A,AE$58,'Расчёт (кг)'!$AO:$AO)+доп_клиенты!AE9*'Расчёт (кг)'!$Z$2</f>
        <v>#N/A</v>
      </c>
      <c r="AF94" s="266" t="e">
        <f>SUMIF('Расчёт (кг)'!$A:$A,AF$58,'Расчёт (кг)'!$AO:$AO)+доп_клиенты!AF9*'Расчёт (кг)'!$Z$2</f>
        <v>#N/A</v>
      </c>
      <c r="AG94" s="266" t="e">
        <f>SUMIF('Расчёт (кг)'!$A:$A,AG$58,'Расчёт (кг)'!$AO:$AO)+доп_клиенты!AG9*'Расчёт (кг)'!$Z$2</f>
        <v>#N/A</v>
      </c>
      <c r="AH94" s="266" t="e">
        <f>SUMIF('Расчёт (кг)'!$A:$A,AH$58,'Расчёт (кг)'!$AO:$AO)+доп_клиенты!AH9*'Расчёт (кг)'!$Z$2</f>
        <v>#N/A</v>
      </c>
      <c r="AI94" s="266" t="e">
        <f>SUMIF('Расчёт (кг)'!$A:$A,AI$58,'Расчёт (кг)'!$AO:$AO)+доп_клиенты!AI9*'Расчёт (кг)'!$Z$2</f>
        <v>#N/A</v>
      </c>
      <c r="AJ94" s="266" t="e">
        <f>SUMIF('Расчёт (кг)'!$A:$A,AJ$58,'Расчёт (кг)'!$AO:$AO)+доп_клиенты!AJ9*'Расчёт (кг)'!$Z$2</f>
        <v>#N/A</v>
      </c>
      <c r="AK94" s="266" t="e">
        <f>SUMIF('Расчёт (кг)'!$A:$A,AK$58,'Расчёт (кг)'!$AO:$AO)+доп_клиенты!AK9*'Расчёт (кг)'!$Z$2</f>
        <v>#N/A</v>
      </c>
      <c r="AL94" s="266" t="e">
        <f>SUMIF('Расчёт (кг)'!$A:$A,AL$58,'Расчёт (кг)'!$AO:$AO)+доп_клиенты!AL9*'Расчёт (кг)'!$Z$2</f>
        <v>#N/A</v>
      </c>
    </row>
    <row r="95" spans="1:38">
      <c r="A95" s="267" t="s">
        <v>124</v>
      </c>
      <c r="B95" s="267" t="s">
        <v>113</v>
      </c>
      <c r="C95" s="268" t="e">
        <f>INDEX(Тарифы!$1:$1048576,MATCH($A95,Тарифы!$A:$A,0),MATCH(VLOOKUP(C$58,'Расчёт (кг)'!$A:$C,3,0),Тарифы!$2:$2,0))*C94</f>
        <v>#N/A</v>
      </c>
      <c r="D95" s="268" t="e">
        <f>INDEX(Тарифы!$1:$1048576,MATCH($A95,Тарифы!$A:$A,0),MATCH(VLOOKUP(D$58,'Расчёт (кг)'!$A:$C,3,0),Тарифы!$2:$2,0))*D94</f>
        <v>#N/A</v>
      </c>
      <c r="E95" s="268" t="e">
        <f>INDEX(Тарифы!$1:$1048576,MATCH($A95,Тарифы!$A:$A,0),MATCH(VLOOKUP(E$58,'Расчёт (кг)'!$A:$C,3,0),Тарифы!$2:$2,0))*E94</f>
        <v>#N/A</v>
      </c>
      <c r="F95" s="268" t="e">
        <f>INDEX(Тарифы!$1:$1048576,MATCH($A95,Тарифы!$A:$A,0),MATCH(VLOOKUP(F$58,'Расчёт (кг)'!$A:$C,3,0),Тарифы!$2:$2,0))*F94</f>
        <v>#N/A</v>
      </c>
      <c r="G95" s="268" t="e">
        <f>INDEX(Тарифы!$1:$1048576,MATCH($A95,Тарифы!$A:$A,0),MATCH(VLOOKUP(G$58,'Расчёт (кг)'!$A:$C,3,0),Тарифы!$2:$2,0))*G94</f>
        <v>#N/A</v>
      </c>
      <c r="H95" s="268" t="e">
        <f>INDEX(Тарифы!$1:$1048576,MATCH($A95,Тарифы!$A:$A,0),MATCH(VLOOKUP(H$58,'Расчёт (кг)'!$A:$C,3,0),Тарифы!$2:$2,0))*H94</f>
        <v>#N/A</v>
      </c>
      <c r="I95" s="268" t="e">
        <f>INDEX(Тарифы!$1:$1048576,MATCH($A95,Тарифы!$A:$A,0),MATCH(VLOOKUP(I$58,'Расчёт (кг)'!$A:$C,3,0),Тарифы!$2:$2,0))*I94</f>
        <v>#N/A</v>
      </c>
      <c r="J95" s="268" t="e">
        <f>INDEX(Тарифы!$1:$1048576,MATCH($A95,Тарифы!$A:$A,0),MATCH(VLOOKUP(J$58,'Расчёт (кг)'!$A:$C,3,0),Тарифы!$2:$2,0))*J94</f>
        <v>#N/A</v>
      </c>
      <c r="K95" s="268" t="e">
        <f>INDEX(Тарифы!$1:$1048576,MATCH($A95,Тарифы!$A:$A,0),MATCH(VLOOKUP(K$58,'Расчёт (кг)'!$A:$C,3,0),Тарифы!$2:$2,0))*K94</f>
        <v>#N/A</v>
      </c>
      <c r="L95" s="268" t="e">
        <f>INDEX(Тарифы!$1:$1048576,MATCH($A95,Тарифы!$A:$A,0),MATCH(VLOOKUP(L$58,'Расчёт (кг)'!$A:$C,3,0),Тарифы!$2:$2,0))*L94</f>
        <v>#N/A</v>
      </c>
      <c r="M95" s="268" t="e">
        <f>INDEX(Тарифы!$1:$1048576,MATCH($A95,Тарифы!$A:$A,0),MATCH(VLOOKUP(M$58,'Расчёт (кг)'!$A:$C,3,0),Тарифы!$2:$2,0))*M94</f>
        <v>#N/A</v>
      </c>
      <c r="N95" s="268" t="e">
        <f>INDEX(Тарифы!$1:$1048576,MATCH($A95,Тарифы!$A:$A,0),MATCH(VLOOKUP(N$58,'Расчёт (кг)'!$A:$C,3,0),Тарифы!$2:$2,0))*N94</f>
        <v>#N/A</v>
      </c>
      <c r="O95" s="268" t="e">
        <f>INDEX(Тарифы!$1:$1048576,MATCH($A95,Тарифы!$A:$A,0),MATCH(VLOOKUP(O$58,'Расчёт (кг)'!$A:$C,3,0),Тарифы!$2:$2,0))*O94</f>
        <v>#N/A</v>
      </c>
      <c r="P95" s="268" t="e">
        <f>INDEX(Тарифы!$1:$1048576,MATCH($A95,Тарифы!$A:$A,0),MATCH(VLOOKUP(P$58,'Расчёт (кг)'!$A:$C,3,0),Тарифы!$2:$2,0))*P94</f>
        <v>#N/A</v>
      </c>
      <c r="Q95" s="268" t="e">
        <f>INDEX(Тарифы!$1:$1048576,MATCH($A95,Тарифы!$A:$A,0),MATCH(VLOOKUP(Q$58,'Расчёт (кг)'!$A:$C,3,0),Тарифы!$2:$2,0))*Q94</f>
        <v>#N/A</v>
      </c>
      <c r="R95" s="268" t="e">
        <f>INDEX(Тарифы!$1:$1048576,MATCH($A95,Тарифы!$A:$A,0),MATCH(VLOOKUP(R$58,'Расчёт (кг)'!$A:$C,3,0),Тарифы!$2:$2,0))*R94</f>
        <v>#N/A</v>
      </c>
      <c r="S95" s="268" t="e">
        <f>INDEX(Тарифы!$1:$1048576,MATCH($A95,Тарифы!$A:$A,0),MATCH(VLOOKUP(S$58,'Расчёт (кг)'!$A:$C,3,0),Тарифы!$2:$2,0))*S94</f>
        <v>#N/A</v>
      </c>
      <c r="T95" s="268" t="e">
        <f>INDEX(Тарифы!$1:$1048576,MATCH($A95,Тарифы!$A:$A,0),MATCH(VLOOKUP(T$58,'Расчёт (кг)'!$A:$C,3,0),Тарифы!$2:$2,0))*T94</f>
        <v>#N/A</v>
      </c>
      <c r="U95" s="268" t="e">
        <f>INDEX(Тарифы!$1:$1048576,MATCH($A95,Тарифы!$A:$A,0),MATCH(VLOOKUP(U$58,'Расчёт (кг)'!$A:$C,3,0),Тарифы!$2:$2,0))*U94</f>
        <v>#N/A</v>
      </c>
      <c r="V95" s="268" t="e">
        <f>INDEX(Тарифы!$1:$1048576,MATCH($A95,Тарифы!$A:$A,0),MATCH(VLOOKUP(V$58,'Расчёт (кг)'!$A:$C,3,0),Тарифы!$2:$2,0))*V94</f>
        <v>#N/A</v>
      </c>
      <c r="W95" s="268" t="e">
        <f>INDEX(Тарифы!$1:$1048576,MATCH($A95,Тарифы!$A:$A,0),MATCH(VLOOKUP(W$58,'Расчёт (кг)'!$A:$C,3,0),Тарифы!$2:$2,0))*W94</f>
        <v>#N/A</v>
      </c>
      <c r="X95" s="268" t="e">
        <f>INDEX(Тарифы!$1:$1048576,MATCH($A95,Тарифы!$A:$A,0),MATCH(VLOOKUP(X$58,'Расчёт (кг)'!$A:$C,3,0),Тарифы!$2:$2,0))*X94</f>
        <v>#N/A</v>
      </c>
      <c r="Y95" s="268" t="e">
        <f>INDEX(Тарифы!$1:$1048576,MATCH($A95,Тарифы!$A:$A,0),MATCH(VLOOKUP(Y$58,'Расчёт (кг)'!$A:$C,3,0),Тарифы!$2:$2,0))*Y94</f>
        <v>#N/A</v>
      </c>
      <c r="Z95" s="268" t="e">
        <f>INDEX(Тарифы!$1:$1048576,MATCH($A95,Тарифы!$A:$A,0),MATCH(VLOOKUP(Z$58,'Расчёт (кг)'!$A:$C,3,0),Тарифы!$2:$2,0))*Z94</f>
        <v>#N/A</v>
      </c>
      <c r="AA95" s="268" t="e">
        <f>INDEX(Тарифы!$1:$1048576,MATCH($A95,Тарифы!$A:$A,0),MATCH(VLOOKUP(AA$58,'Расчёт (кг)'!$A:$C,3,0),Тарифы!$2:$2,0))*AA94</f>
        <v>#N/A</v>
      </c>
      <c r="AB95" s="268" t="e">
        <f>INDEX(Тарифы!$1:$1048576,MATCH($A95,Тарифы!$A:$A,0),MATCH(VLOOKUP(AB$58,'Расчёт (кг)'!$A:$C,3,0),Тарифы!$2:$2,0))*AB94</f>
        <v>#N/A</v>
      </c>
      <c r="AC95" s="268" t="e">
        <f>INDEX(Тарифы!$1:$1048576,MATCH($A95,Тарифы!$A:$A,0),MATCH(VLOOKUP(AC$58,'Расчёт (кг)'!$A:$C,3,0),Тарифы!$2:$2,0))*AC94</f>
        <v>#N/A</v>
      </c>
      <c r="AD95" s="268" t="e">
        <f>INDEX(Тарифы!$1:$1048576,MATCH($A95,Тарифы!$A:$A,0),MATCH(VLOOKUP(AD$58,'Расчёт (кг)'!$A:$C,3,0),Тарифы!$2:$2,0))*AD94</f>
        <v>#N/A</v>
      </c>
      <c r="AE95" s="268" t="e">
        <f>INDEX(Тарифы!$1:$1048576,MATCH($A95,Тарифы!$A:$A,0),MATCH(VLOOKUP(AE$58,'Расчёт (кг)'!$A:$C,3,0),Тарифы!$2:$2,0))*AE94</f>
        <v>#N/A</v>
      </c>
      <c r="AF95" s="268" t="e">
        <f>INDEX(Тарифы!$1:$1048576,MATCH($A95,Тарифы!$A:$A,0),MATCH(VLOOKUP(AF$58,'Расчёт (кг)'!$A:$C,3,0),Тарифы!$2:$2,0))*AF94</f>
        <v>#N/A</v>
      </c>
      <c r="AG95" s="268" t="e">
        <f>INDEX(Тарифы!$1:$1048576,MATCH($A95,Тарифы!$A:$A,0),MATCH(VLOOKUP(AG$58,'Расчёт (кг)'!$A:$C,3,0),Тарифы!$2:$2,0))*AG94</f>
        <v>#N/A</v>
      </c>
      <c r="AH95" s="268" t="e">
        <f>INDEX(Тарифы!$1:$1048576,MATCH($A95,Тарифы!$A:$A,0),MATCH(VLOOKUP(AH$58,'Расчёт (кг)'!$A:$C,3,0),Тарифы!$2:$2,0))*AH94</f>
        <v>#N/A</v>
      </c>
      <c r="AI95" s="268" t="e">
        <f>INDEX(Тарифы!$1:$1048576,MATCH($A95,Тарифы!$A:$A,0),MATCH(VLOOKUP(AI$58,'Расчёт (кг)'!$A:$C,3,0),Тарифы!$2:$2,0))*AI94</f>
        <v>#N/A</v>
      </c>
      <c r="AJ95" s="268" t="e">
        <f>INDEX(Тарифы!$1:$1048576,MATCH($A95,Тарифы!$A:$A,0),MATCH(VLOOKUP(AJ$58,'Расчёт (кг)'!$A:$C,3,0),Тарифы!$2:$2,0))*AJ94</f>
        <v>#N/A</v>
      </c>
      <c r="AK95" s="268" t="e">
        <f>INDEX(Тарифы!$1:$1048576,MATCH($A95,Тарифы!$A:$A,0),MATCH(VLOOKUP(AK$58,'Расчёт (кг)'!$A:$C,3,0),Тарифы!$2:$2,0))*AK94</f>
        <v>#N/A</v>
      </c>
      <c r="AL95" s="268" t="e">
        <f>INDEX(Тарифы!$1:$1048576,MATCH($A95,Тарифы!$A:$A,0),MATCH(VLOOKUP(AL$58,'Расчёт (кг)'!$A:$C,3,0),Тарифы!$2:$2,0))*AL94</f>
        <v>#N/A</v>
      </c>
    </row>
    <row r="96" spans="1:38">
      <c r="A96" s="267" t="s">
        <v>124</v>
      </c>
      <c r="B96" s="267" t="s">
        <v>114</v>
      </c>
      <c r="C96" s="268" t="e">
        <f ca="1">ROUND(SUMIF('Расчёт (ТН)'!$A:$A,C$58,'Расчёт (ТН)'!$AO:$AO)+доп_клиенты!C11*'Расчёт (ТН)'!$Z$2,0)</f>
        <v>#N/A</v>
      </c>
      <c r="D96" s="268" t="e">
        <f ca="1">ROUND(SUMIF('Расчёт (ТН)'!$A:$A,D$58,'Расчёт (ТН)'!$AO:$AO)+доп_клиенты!D11*'Расчёт (ТН)'!$Z$2,0)</f>
        <v>#N/A</v>
      </c>
      <c r="E96" s="268" t="e">
        <f ca="1">ROUND(SUMIF('Расчёт (ТН)'!$A:$A,E$58,'Расчёт (ТН)'!$AO:$AO)+доп_клиенты!E11*'Расчёт (ТН)'!$Z$2,0)</f>
        <v>#N/A</v>
      </c>
      <c r="F96" s="268" t="e">
        <f ca="1">ROUND(SUMIF('Расчёт (ТН)'!$A:$A,F$58,'Расчёт (ТН)'!$AO:$AO)+доп_клиенты!F11*'Расчёт (ТН)'!$Z$2,0)</f>
        <v>#N/A</v>
      </c>
      <c r="G96" s="268" t="e">
        <f ca="1">ROUND(SUMIF('Расчёт (ТН)'!$A:$A,G$58,'Расчёт (ТН)'!$AO:$AO)+доп_клиенты!G11*'Расчёт (ТН)'!$Z$2,0)</f>
        <v>#N/A</v>
      </c>
      <c r="H96" s="268" t="e">
        <f ca="1">ROUND(SUMIF('Расчёт (ТН)'!$A:$A,H$58,'Расчёт (ТН)'!$AO:$AO)+доп_клиенты!H11*'Расчёт (ТН)'!$Z$2,0)</f>
        <v>#N/A</v>
      </c>
      <c r="I96" s="268" t="e">
        <f ca="1">ROUND(SUMIF('Расчёт (ТН)'!$A:$A,I$58,'Расчёт (ТН)'!$AO:$AO)+доп_клиенты!I11*'Расчёт (ТН)'!$Z$2,0)</f>
        <v>#N/A</v>
      </c>
      <c r="J96" s="268" t="e">
        <f ca="1">ROUND(SUMIF('Расчёт (ТН)'!$A:$A,J$58,'Расчёт (ТН)'!$AO:$AO)+доп_клиенты!J11*'Расчёт (ТН)'!$Z$2,0)</f>
        <v>#N/A</v>
      </c>
      <c r="K96" s="268" t="e">
        <f ca="1">ROUND(SUMIF('Расчёт (ТН)'!$A:$A,K$58,'Расчёт (ТН)'!$AO:$AO)+доп_клиенты!K11*'Расчёт (ТН)'!$Z$2,0)</f>
        <v>#N/A</v>
      </c>
      <c r="L96" s="268" t="e">
        <f ca="1">ROUND(SUMIF('Расчёт (ТН)'!$A:$A,L$58,'Расчёт (ТН)'!$AO:$AO)+доп_клиенты!L11*'Расчёт (ТН)'!$Z$2,0)</f>
        <v>#N/A</v>
      </c>
      <c r="M96" s="268" t="e">
        <f ca="1">ROUND(SUMIF('Расчёт (ТН)'!$A:$A,M$58,'Расчёт (ТН)'!$AO:$AO)+доп_клиенты!M11*'Расчёт (ТН)'!$Z$2,0)</f>
        <v>#N/A</v>
      </c>
      <c r="N96" s="268" t="e">
        <f ca="1">ROUND(SUMIF('Расчёт (ТН)'!$A:$A,N$58,'Расчёт (ТН)'!$AO:$AO)+доп_клиенты!N11*'Расчёт (ТН)'!$Z$2,0)</f>
        <v>#N/A</v>
      </c>
      <c r="O96" s="268" t="e">
        <f ca="1">ROUND(SUMIF('Расчёт (ТН)'!$A:$A,O$58,'Расчёт (ТН)'!$AO:$AO)+доп_клиенты!O11*'Расчёт (ТН)'!$Z$2,0)</f>
        <v>#N/A</v>
      </c>
      <c r="P96" s="268" t="e">
        <f ca="1">ROUND(SUMIF('Расчёт (ТН)'!$A:$A,P$58,'Расчёт (ТН)'!$AO:$AO)+доп_клиенты!P11*'Расчёт (ТН)'!$Z$2,0)</f>
        <v>#N/A</v>
      </c>
      <c r="Q96" s="268" t="e">
        <f ca="1">ROUND(SUMIF('Расчёт (ТН)'!$A:$A,Q$58,'Расчёт (ТН)'!$AO:$AO)+доп_клиенты!Q11*'Расчёт (ТН)'!$Z$2,0)</f>
        <v>#N/A</v>
      </c>
      <c r="R96" s="268" t="e">
        <f ca="1">ROUND(SUMIF('Расчёт (ТН)'!$A:$A,R$58,'Расчёт (ТН)'!$AO:$AO)+доп_клиенты!R11*'Расчёт (ТН)'!$Z$2,0)</f>
        <v>#N/A</v>
      </c>
      <c r="S96" s="268" t="e">
        <f ca="1">ROUND(SUMIF('Расчёт (ТН)'!$A:$A,S$58,'Расчёт (ТН)'!$AO:$AO)+доп_клиенты!S11*'Расчёт (ТН)'!$Z$2,0)</f>
        <v>#N/A</v>
      </c>
      <c r="T96" s="268" t="e">
        <f ca="1">ROUND(SUMIF('Расчёт (ТН)'!$A:$A,T$58,'Расчёт (ТН)'!$AO:$AO)+доп_клиенты!T11*'Расчёт (ТН)'!$Z$2,0)</f>
        <v>#N/A</v>
      </c>
      <c r="U96" s="268" t="e">
        <f ca="1">ROUND(SUMIF('Расчёт (ТН)'!$A:$A,U$58,'Расчёт (ТН)'!$AO:$AO)+доп_клиенты!U11*'Расчёт (ТН)'!$Z$2,0)</f>
        <v>#N/A</v>
      </c>
      <c r="V96" s="268" t="e">
        <f ca="1">ROUND(SUMIF('Расчёт (ТН)'!$A:$A,V$58,'Расчёт (ТН)'!$AO:$AO)+доп_клиенты!V11*'Расчёт (ТН)'!$Z$2,0)</f>
        <v>#N/A</v>
      </c>
      <c r="W96" s="268" t="e">
        <f ca="1">ROUND(SUMIF('Расчёт (ТН)'!$A:$A,W$58,'Расчёт (ТН)'!$AO:$AO)+доп_клиенты!W11*'Расчёт (ТН)'!$Z$2,0)</f>
        <v>#N/A</v>
      </c>
      <c r="X96" s="268" t="e">
        <f ca="1">ROUND(SUMIF('Расчёт (ТН)'!$A:$A,X$58,'Расчёт (ТН)'!$AO:$AO)+доп_клиенты!X11*'Расчёт (ТН)'!$Z$2,0)</f>
        <v>#N/A</v>
      </c>
      <c r="Y96" s="268" t="e">
        <f ca="1">ROUND(SUMIF('Расчёт (ТН)'!$A:$A,Y$58,'Расчёт (ТН)'!$AO:$AO)+доп_клиенты!Y11*'Расчёт (ТН)'!$Z$2,0)</f>
        <v>#N/A</v>
      </c>
      <c r="Z96" s="268" t="e">
        <f ca="1">ROUND(SUMIF('Расчёт (ТН)'!$A:$A,Z$58,'Расчёт (ТН)'!$AO:$AO)+доп_клиенты!Z11*'Расчёт (ТН)'!$Z$2,0)</f>
        <v>#N/A</v>
      </c>
      <c r="AA96" s="268" t="e">
        <f ca="1">ROUND(SUMIF('Расчёт (ТН)'!$A:$A,AA$58,'Расчёт (ТН)'!$AO:$AO)+доп_клиенты!AA11*'Расчёт (ТН)'!$Z$2,0)</f>
        <v>#N/A</v>
      </c>
      <c r="AB96" s="268" t="e">
        <f ca="1">ROUND(SUMIF('Расчёт (ТН)'!$A:$A,AB$58,'Расчёт (ТН)'!$AO:$AO)+доп_клиенты!AB11*'Расчёт (ТН)'!$Z$2,0)</f>
        <v>#N/A</v>
      </c>
      <c r="AC96" s="268" t="e">
        <f ca="1">ROUND(SUMIF('Расчёт (ТН)'!$A:$A,AC$58,'Расчёт (ТН)'!$AO:$AO)+доп_клиенты!AC11*'Расчёт (ТН)'!$Z$2,0)</f>
        <v>#N/A</v>
      </c>
      <c r="AD96" s="268" t="e">
        <f ca="1">ROUND(SUMIF('Расчёт (ТН)'!$A:$A,AD$58,'Расчёт (ТН)'!$AO:$AO)+доп_клиенты!AD11*'Расчёт (ТН)'!$Z$2,0)</f>
        <v>#N/A</v>
      </c>
      <c r="AE96" s="268" t="e">
        <f ca="1">ROUND(SUMIF('Расчёт (ТН)'!$A:$A,AE$58,'Расчёт (ТН)'!$AO:$AO)+доп_клиенты!AE11*'Расчёт (ТН)'!$Z$2,0)</f>
        <v>#N/A</v>
      </c>
      <c r="AF96" s="268" t="e">
        <f ca="1">ROUND(SUMIF('Расчёт (ТН)'!$A:$A,AF$58,'Расчёт (ТН)'!$AO:$AO)+доп_клиенты!AF11*'Расчёт (ТН)'!$Z$2,0)</f>
        <v>#N/A</v>
      </c>
      <c r="AG96" s="268" t="e">
        <f ca="1">ROUND(SUMIF('Расчёт (ТН)'!$A:$A,AG$58,'Расчёт (ТН)'!$AO:$AO)+доп_клиенты!AG11*'Расчёт (ТН)'!$Z$2,0)</f>
        <v>#N/A</v>
      </c>
      <c r="AH96" s="268" t="e">
        <f ca="1">ROUND(SUMIF('Расчёт (ТН)'!$A:$A,AH$58,'Расчёт (ТН)'!$AO:$AO)+доп_клиенты!AH11*'Расчёт (ТН)'!$Z$2,0)</f>
        <v>#N/A</v>
      </c>
      <c r="AI96" s="268" t="e">
        <f ca="1">ROUND(SUMIF('Расчёт (ТН)'!$A:$A,AI$58,'Расчёт (ТН)'!$AO:$AO)+доп_клиенты!AI11*'Расчёт (ТН)'!$Z$2,0)</f>
        <v>#N/A</v>
      </c>
      <c r="AJ96" s="268" t="e">
        <f ca="1">ROUND(SUMIF('Расчёт (ТН)'!$A:$A,AJ$58,'Расчёт (ТН)'!$AO:$AO)+доп_клиенты!AJ11*'Расчёт (ТН)'!$Z$2,0)</f>
        <v>#N/A</v>
      </c>
      <c r="AK96" s="268" t="e">
        <f ca="1">ROUND(SUMIF('Расчёт (ТН)'!$A:$A,AK$58,'Расчёт (ТН)'!$AO:$AO)+доп_клиенты!AK11*'Расчёт (ТН)'!$Z$2,0)</f>
        <v>#N/A</v>
      </c>
      <c r="AL96" s="268" t="e">
        <f ca="1">ROUND(SUMIF('Расчёт (ТН)'!$A:$A,AL$58,'Расчёт (ТН)'!$AO:$AO)+доп_клиенты!AL11*'Расчёт (ТН)'!$Z$2,0)</f>
        <v>#N/A</v>
      </c>
    </row>
    <row r="97" spans="1:38">
      <c r="A97" s="267" t="s">
        <v>126</v>
      </c>
      <c r="B97" s="267" t="s">
        <v>112</v>
      </c>
      <c r="C97" s="268" t="e">
        <f>SUMIF('Расчёт (кг)'!$A:$A,C$58,'Расчёт (кг)'!$AK:$AK)+доп_клиенты!C12*'Расчёт (кг)'!$W$2</f>
        <v>#N/A</v>
      </c>
      <c r="D97" s="268" t="e">
        <f>SUMIF('Расчёт (кг)'!$A:$A,D$58,'Расчёт (кг)'!$AK:$AK)+доп_клиенты!D12*'Расчёт (кг)'!$W$2</f>
        <v>#N/A</v>
      </c>
      <c r="E97" s="268" t="e">
        <f>SUMIF('Расчёт (кг)'!$A:$A,E$58,'Расчёт (кг)'!$AK:$AK)+доп_клиенты!E12*'Расчёт (кг)'!$W$2</f>
        <v>#N/A</v>
      </c>
      <c r="F97" s="268" t="e">
        <f>SUMIF('Расчёт (кг)'!$A:$A,F$58,'Расчёт (кг)'!$AK:$AK)+доп_клиенты!F12*'Расчёт (кг)'!$W$2</f>
        <v>#N/A</v>
      </c>
      <c r="G97" s="268" t="e">
        <f>SUMIF('Расчёт (кг)'!$A:$A,G$58,'Расчёт (кг)'!$AK:$AK)+доп_клиенты!G12*'Расчёт (кг)'!$W$2</f>
        <v>#N/A</v>
      </c>
      <c r="H97" s="268" t="e">
        <f>SUMIF('Расчёт (кг)'!$A:$A,H$58,'Расчёт (кг)'!$AK:$AK)+доп_клиенты!H12*'Расчёт (кг)'!$W$2</f>
        <v>#N/A</v>
      </c>
      <c r="I97" s="268" t="e">
        <f>SUMIF('Расчёт (кг)'!$A:$A,I$58,'Расчёт (кг)'!$AK:$AK)+доп_клиенты!I12*'Расчёт (кг)'!$W$2</f>
        <v>#N/A</v>
      </c>
      <c r="J97" s="268" t="e">
        <f>SUMIF('Расчёт (кг)'!$A:$A,J$58,'Расчёт (кг)'!$AK:$AK)+доп_клиенты!J12*'Расчёт (кг)'!$W$2</f>
        <v>#N/A</v>
      </c>
      <c r="K97" s="268" t="e">
        <f>SUMIF('Расчёт (кг)'!$A:$A,K$58,'Расчёт (кг)'!$AK:$AK)+доп_клиенты!K12*'Расчёт (кг)'!$W$2</f>
        <v>#N/A</v>
      </c>
      <c r="L97" s="268" t="e">
        <f>SUMIF('Расчёт (кг)'!$A:$A,L$58,'Расчёт (кг)'!$AK:$AK)+доп_клиенты!L12*'Расчёт (кг)'!$W$2</f>
        <v>#N/A</v>
      </c>
      <c r="M97" s="268" t="e">
        <f>SUMIF('Расчёт (кг)'!$A:$A,M$58,'Расчёт (кг)'!$AK:$AK)+доп_клиенты!M12*'Расчёт (кг)'!$W$2</f>
        <v>#N/A</v>
      </c>
      <c r="N97" s="268" t="e">
        <f>SUMIF('Расчёт (кг)'!$A:$A,N$58,'Расчёт (кг)'!$AK:$AK)+доп_клиенты!N12*'Расчёт (кг)'!$W$2</f>
        <v>#N/A</v>
      </c>
      <c r="O97" s="268" t="e">
        <f>SUMIF('Расчёт (кг)'!$A:$A,O$58,'Расчёт (кг)'!$AK:$AK)+доп_клиенты!O12*'Расчёт (кг)'!$W$2</f>
        <v>#N/A</v>
      </c>
      <c r="P97" s="268" t="e">
        <f>SUMIF('Расчёт (кг)'!$A:$A,P$58,'Расчёт (кг)'!$AK:$AK)+доп_клиенты!P12*'Расчёт (кг)'!$W$2</f>
        <v>#N/A</v>
      </c>
      <c r="Q97" s="268" t="e">
        <f>SUMIF('Расчёт (кг)'!$A:$A,Q$58,'Расчёт (кг)'!$AK:$AK)+доп_клиенты!Q12*'Расчёт (кг)'!$W$2</f>
        <v>#N/A</v>
      </c>
      <c r="R97" s="268" t="e">
        <f>SUMIF('Расчёт (кг)'!$A:$A,R$58,'Расчёт (кг)'!$AK:$AK)+доп_клиенты!R12*'Расчёт (кг)'!$W$2</f>
        <v>#N/A</v>
      </c>
      <c r="S97" s="268" t="e">
        <f>SUMIF('Расчёт (кг)'!$A:$A,S$58,'Расчёт (кг)'!$AK:$AK)+доп_клиенты!S12*'Расчёт (кг)'!$W$2</f>
        <v>#N/A</v>
      </c>
      <c r="T97" s="268" t="e">
        <f>SUMIF('Расчёт (кг)'!$A:$A,T$58,'Расчёт (кг)'!$AK:$AK)+доп_клиенты!T12*'Расчёт (кг)'!$W$2</f>
        <v>#N/A</v>
      </c>
      <c r="U97" s="268" t="e">
        <f>SUMIF('Расчёт (кг)'!$A:$A,U$58,'Расчёт (кг)'!$AK:$AK)+доп_клиенты!U12*'Расчёт (кг)'!$W$2</f>
        <v>#N/A</v>
      </c>
      <c r="V97" s="268" t="e">
        <f>SUMIF('Расчёт (кг)'!$A:$A,V$58,'Расчёт (кг)'!$AK:$AK)+доп_клиенты!V12*'Расчёт (кг)'!$W$2</f>
        <v>#N/A</v>
      </c>
      <c r="W97" s="268" t="e">
        <f>SUMIF('Расчёт (кг)'!$A:$A,W$58,'Расчёт (кг)'!$AK:$AK)+доп_клиенты!W12*'Расчёт (кг)'!$W$2</f>
        <v>#N/A</v>
      </c>
      <c r="X97" s="268" t="e">
        <f>SUMIF('Расчёт (кг)'!$A:$A,X$58,'Расчёт (кг)'!$AK:$AK)+доп_клиенты!X12*'Расчёт (кг)'!$W$2</f>
        <v>#N/A</v>
      </c>
      <c r="Y97" s="268" t="e">
        <f>SUMIF('Расчёт (кг)'!$A:$A,Y$58,'Расчёт (кг)'!$AK:$AK)+доп_клиенты!Y12*'Расчёт (кг)'!$W$2</f>
        <v>#N/A</v>
      </c>
      <c r="Z97" s="268" t="e">
        <f>SUMIF('Расчёт (кг)'!$A:$A,Z$58,'Расчёт (кг)'!$AK:$AK)+доп_клиенты!Z12*'Расчёт (кг)'!$W$2</f>
        <v>#N/A</v>
      </c>
      <c r="AA97" s="268" t="e">
        <f>SUMIF('Расчёт (кг)'!$A:$A,AA$58,'Расчёт (кг)'!$AK:$AK)+доп_клиенты!AA12*'Расчёт (кг)'!$W$2</f>
        <v>#N/A</v>
      </c>
      <c r="AB97" s="268" t="e">
        <f>SUMIF('Расчёт (кг)'!$A:$A,AB$58,'Расчёт (кг)'!$AK:$AK)+доп_клиенты!AB12*'Расчёт (кг)'!$W$2</f>
        <v>#N/A</v>
      </c>
      <c r="AC97" s="268" t="e">
        <f>SUMIF('Расчёт (кг)'!$A:$A,AC$58,'Расчёт (кг)'!$AK:$AK)+доп_клиенты!AC12*'Расчёт (кг)'!$W$2</f>
        <v>#N/A</v>
      </c>
      <c r="AD97" s="268" t="e">
        <f>SUMIF('Расчёт (кг)'!$A:$A,AD$58,'Расчёт (кг)'!$AK:$AK)+доп_клиенты!AD12*'Расчёт (кг)'!$W$2</f>
        <v>#N/A</v>
      </c>
      <c r="AE97" s="268" t="e">
        <f>SUMIF('Расчёт (кг)'!$A:$A,AE$58,'Расчёт (кг)'!$AK:$AK)+доп_клиенты!AE12*'Расчёт (кг)'!$W$2</f>
        <v>#N/A</v>
      </c>
      <c r="AF97" s="268" t="e">
        <f>SUMIF('Расчёт (кг)'!$A:$A,AF$58,'Расчёт (кг)'!$AK:$AK)+доп_клиенты!AF12*'Расчёт (кг)'!$W$2</f>
        <v>#N/A</v>
      </c>
      <c r="AG97" s="268" t="e">
        <f>SUMIF('Расчёт (кг)'!$A:$A,AG$58,'Расчёт (кг)'!$AK:$AK)+доп_клиенты!AG12*'Расчёт (кг)'!$W$2</f>
        <v>#N/A</v>
      </c>
      <c r="AH97" s="268" t="e">
        <f>SUMIF('Расчёт (кг)'!$A:$A,AH$58,'Расчёт (кг)'!$AK:$AK)+доп_клиенты!AH12*'Расчёт (кг)'!$W$2</f>
        <v>#N/A</v>
      </c>
      <c r="AI97" s="268" t="e">
        <f>SUMIF('Расчёт (кг)'!$A:$A,AI$58,'Расчёт (кг)'!$AK:$AK)+доп_клиенты!AI12*'Расчёт (кг)'!$W$2</f>
        <v>#N/A</v>
      </c>
      <c r="AJ97" s="268" t="e">
        <f>SUMIF('Расчёт (кг)'!$A:$A,AJ$58,'Расчёт (кг)'!$AK:$AK)+доп_клиенты!AJ12*'Расчёт (кг)'!$W$2</f>
        <v>#N/A</v>
      </c>
      <c r="AK97" s="268" t="e">
        <f>SUMIF('Расчёт (кг)'!$A:$A,AK$58,'Расчёт (кг)'!$AK:$AK)+доп_клиенты!AK12*'Расчёт (кг)'!$W$2</f>
        <v>#N/A</v>
      </c>
      <c r="AL97" s="268" t="e">
        <f>SUMIF('Расчёт (кг)'!$A:$A,AL$58,'Расчёт (кг)'!$AK:$AK)+доп_клиенты!AL12*'Расчёт (кг)'!$W$2</f>
        <v>#N/A</v>
      </c>
    </row>
    <row r="98" spans="1:38">
      <c r="A98" s="267" t="s">
        <v>126</v>
      </c>
      <c r="B98" s="267" t="s">
        <v>113</v>
      </c>
      <c r="C98" s="268" t="e">
        <f>INDEX(Тарифы!$1:$1048576,MATCH($A98,Тарифы!$A:$A,0),MATCH(VLOOKUP(C$58,'Расчёт (кг)'!$A:$C,3,0),Тарифы!$2:$2,0))*C97</f>
        <v>#N/A</v>
      </c>
      <c r="D98" s="268" t="e">
        <f>INDEX(Тарифы!$1:$1048576,MATCH($A98,Тарифы!$A:$A,0),MATCH(VLOOKUP(D$58,'Расчёт (кг)'!$A:$C,3,0),Тарифы!$2:$2,0))*D97</f>
        <v>#N/A</v>
      </c>
      <c r="E98" s="268" t="e">
        <f>INDEX(Тарифы!$1:$1048576,MATCH($A98,Тарифы!$A:$A,0),MATCH(VLOOKUP(E$58,'Расчёт (кг)'!$A:$C,3,0),Тарифы!$2:$2,0))*E97</f>
        <v>#N/A</v>
      </c>
      <c r="F98" s="268" t="e">
        <f>INDEX(Тарифы!$1:$1048576,MATCH($A98,Тарифы!$A:$A,0),MATCH(VLOOKUP(F$58,'Расчёт (кг)'!$A:$C,3,0),Тарифы!$2:$2,0))*F97</f>
        <v>#N/A</v>
      </c>
      <c r="G98" s="268" t="e">
        <f>INDEX(Тарифы!$1:$1048576,MATCH($A98,Тарифы!$A:$A,0),MATCH(VLOOKUP(G$58,'Расчёт (кг)'!$A:$C,3,0),Тарифы!$2:$2,0))*G97</f>
        <v>#N/A</v>
      </c>
      <c r="H98" s="268" t="e">
        <f>INDEX(Тарифы!$1:$1048576,MATCH($A98,Тарифы!$A:$A,0),MATCH(VLOOKUP(H$58,'Расчёт (кг)'!$A:$C,3,0),Тарифы!$2:$2,0))*H97</f>
        <v>#N/A</v>
      </c>
      <c r="I98" s="268" t="e">
        <f>INDEX(Тарифы!$1:$1048576,MATCH($A98,Тарифы!$A:$A,0),MATCH(VLOOKUP(I$58,'Расчёт (кг)'!$A:$C,3,0),Тарифы!$2:$2,0))*I97</f>
        <v>#N/A</v>
      </c>
      <c r="J98" s="268" t="e">
        <f>INDEX(Тарифы!$1:$1048576,MATCH($A98,Тарифы!$A:$A,0),MATCH(VLOOKUP(J$58,'Расчёт (кг)'!$A:$C,3,0),Тарифы!$2:$2,0))*J97</f>
        <v>#N/A</v>
      </c>
      <c r="K98" s="268" t="e">
        <f>INDEX(Тарифы!$1:$1048576,MATCH($A98,Тарифы!$A:$A,0),MATCH(VLOOKUP(K$58,'Расчёт (кг)'!$A:$C,3,0),Тарифы!$2:$2,0))*K97</f>
        <v>#N/A</v>
      </c>
      <c r="L98" s="268" t="e">
        <f>INDEX(Тарифы!$1:$1048576,MATCH($A98,Тарифы!$A:$A,0),MATCH(VLOOKUP(L$58,'Расчёт (кг)'!$A:$C,3,0),Тарифы!$2:$2,0))*L97</f>
        <v>#N/A</v>
      </c>
      <c r="M98" s="268" t="e">
        <f>INDEX(Тарифы!$1:$1048576,MATCH($A98,Тарифы!$A:$A,0),MATCH(VLOOKUP(M$58,'Расчёт (кг)'!$A:$C,3,0),Тарифы!$2:$2,0))*M97</f>
        <v>#N/A</v>
      </c>
      <c r="N98" s="268" t="e">
        <f>INDEX(Тарифы!$1:$1048576,MATCH($A98,Тарифы!$A:$A,0),MATCH(VLOOKUP(N$58,'Расчёт (кг)'!$A:$C,3,0),Тарифы!$2:$2,0))*N97</f>
        <v>#N/A</v>
      </c>
      <c r="O98" s="268" t="e">
        <f>INDEX(Тарифы!$1:$1048576,MATCH($A98,Тарифы!$A:$A,0),MATCH(VLOOKUP(O$58,'Расчёт (кг)'!$A:$C,3,0),Тарифы!$2:$2,0))*O97</f>
        <v>#N/A</v>
      </c>
      <c r="P98" s="268" t="e">
        <f>INDEX(Тарифы!$1:$1048576,MATCH($A98,Тарифы!$A:$A,0),MATCH(VLOOKUP(P$58,'Расчёт (кг)'!$A:$C,3,0),Тарифы!$2:$2,0))*P97</f>
        <v>#N/A</v>
      </c>
      <c r="Q98" s="268" t="e">
        <f>INDEX(Тарифы!$1:$1048576,MATCH($A98,Тарифы!$A:$A,0),MATCH(VLOOKUP(Q$58,'Расчёт (кг)'!$A:$C,3,0),Тарифы!$2:$2,0))*Q97</f>
        <v>#N/A</v>
      </c>
      <c r="R98" s="268" t="e">
        <f>INDEX(Тарифы!$1:$1048576,MATCH($A98,Тарифы!$A:$A,0),MATCH(VLOOKUP(R$58,'Расчёт (кг)'!$A:$C,3,0),Тарифы!$2:$2,0))*R97</f>
        <v>#N/A</v>
      </c>
      <c r="S98" s="268" t="e">
        <f>INDEX(Тарифы!$1:$1048576,MATCH($A98,Тарифы!$A:$A,0),MATCH(VLOOKUP(S$58,'Расчёт (кг)'!$A:$C,3,0),Тарифы!$2:$2,0))*S97</f>
        <v>#N/A</v>
      </c>
      <c r="T98" s="268" t="e">
        <f>INDEX(Тарифы!$1:$1048576,MATCH($A98,Тарифы!$A:$A,0),MATCH(VLOOKUP(T$58,'Расчёт (кг)'!$A:$C,3,0),Тарифы!$2:$2,0))*T97</f>
        <v>#N/A</v>
      </c>
      <c r="U98" s="268" t="e">
        <f>INDEX(Тарифы!$1:$1048576,MATCH($A98,Тарифы!$A:$A,0),MATCH(VLOOKUP(U$58,'Расчёт (кг)'!$A:$C,3,0),Тарифы!$2:$2,0))*U97</f>
        <v>#N/A</v>
      </c>
      <c r="V98" s="268" t="e">
        <f>INDEX(Тарифы!$1:$1048576,MATCH($A98,Тарифы!$A:$A,0),MATCH(VLOOKUP(V$58,'Расчёт (кг)'!$A:$C,3,0),Тарифы!$2:$2,0))*V97</f>
        <v>#N/A</v>
      </c>
      <c r="W98" s="268" t="e">
        <f>INDEX(Тарифы!$1:$1048576,MATCH($A98,Тарифы!$A:$A,0),MATCH(VLOOKUP(W$58,'Расчёт (кг)'!$A:$C,3,0),Тарифы!$2:$2,0))*W97</f>
        <v>#N/A</v>
      </c>
      <c r="X98" s="268" t="e">
        <f>INDEX(Тарифы!$1:$1048576,MATCH($A98,Тарифы!$A:$A,0),MATCH(VLOOKUP(X$58,'Расчёт (кг)'!$A:$C,3,0),Тарифы!$2:$2,0))*X97</f>
        <v>#N/A</v>
      </c>
      <c r="Y98" s="268" t="e">
        <f>INDEX(Тарифы!$1:$1048576,MATCH($A98,Тарифы!$A:$A,0),MATCH(VLOOKUP(Y$58,'Расчёт (кг)'!$A:$C,3,0),Тарифы!$2:$2,0))*Y97</f>
        <v>#N/A</v>
      </c>
      <c r="Z98" s="268" t="e">
        <f>INDEX(Тарифы!$1:$1048576,MATCH($A98,Тарифы!$A:$A,0),MATCH(VLOOKUP(Z$58,'Расчёт (кг)'!$A:$C,3,0),Тарифы!$2:$2,0))*Z97</f>
        <v>#N/A</v>
      </c>
      <c r="AA98" s="268" t="e">
        <f>INDEX(Тарифы!$1:$1048576,MATCH($A98,Тарифы!$A:$A,0),MATCH(VLOOKUP(AA$58,'Расчёт (кг)'!$A:$C,3,0),Тарифы!$2:$2,0))*AA97</f>
        <v>#N/A</v>
      </c>
      <c r="AB98" s="268" t="e">
        <f>INDEX(Тарифы!$1:$1048576,MATCH($A98,Тарифы!$A:$A,0),MATCH(VLOOKUP(AB$58,'Расчёт (кг)'!$A:$C,3,0),Тарифы!$2:$2,0))*AB97</f>
        <v>#N/A</v>
      </c>
      <c r="AC98" s="268" t="e">
        <f>INDEX(Тарифы!$1:$1048576,MATCH($A98,Тарифы!$A:$A,0),MATCH(VLOOKUP(AC$58,'Расчёт (кг)'!$A:$C,3,0),Тарифы!$2:$2,0))*AC97</f>
        <v>#N/A</v>
      </c>
      <c r="AD98" s="268" t="e">
        <f>INDEX(Тарифы!$1:$1048576,MATCH($A98,Тарифы!$A:$A,0),MATCH(VLOOKUP(AD$58,'Расчёт (кг)'!$A:$C,3,0),Тарифы!$2:$2,0))*AD97</f>
        <v>#N/A</v>
      </c>
      <c r="AE98" s="268" t="e">
        <f>INDEX(Тарифы!$1:$1048576,MATCH($A98,Тарифы!$A:$A,0),MATCH(VLOOKUP(AE$58,'Расчёт (кг)'!$A:$C,3,0),Тарифы!$2:$2,0))*AE97</f>
        <v>#N/A</v>
      </c>
      <c r="AF98" s="268" t="e">
        <f>INDEX(Тарифы!$1:$1048576,MATCH($A98,Тарифы!$A:$A,0),MATCH(VLOOKUP(AF$58,'Расчёт (кг)'!$A:$C,3,0),Тарифы!$2:$2,0))*AF97</f>
        <v>#N/A</v>
      </c>
      <c r="AG98" s="268" t="e">
        <f>INDEX(Тарифы!$1:$1048576,MATCH($A98,Тарифы!$A:$A,0),MATCH(VLOOKUP(AG$58,'Расчёт (кг)'!$A:$C,3,0),Тарифы!$2:$2,0))*AG97</f>
        <v>#N/A</v>
      </c>
      <c r="AH98" s="268" t="e">
        <f>INDEX(Тарифы!$1:$1048576,MATCH($A98,Тарифы!$A:$A,0),MATCH(VLOOKUP(AH$58,'Расчёт (кг)'!$A:$C,3,0),Тарифы!$2:$2,0))*AH97</f>
        <v>#N/A</v>
      </c>
      <c r="AI98" s="268" t="e">
        <f>INDEX(Тарифы!$1:$1048576,MATCH($A98,Тарифы!$A:$A,0),MATCH(VLOOKUP(AI$58,'Расчёт (кг)'!$A:$C,3,0),Тарифы!$2:$2,0))*AI97</f>
        <v>#N/A</v>
      </c>
      <c r="AJ98" s="268" t="e">
        <f>INDEX(Тарифы!$1:$1048576,MATCH($A98,Тарифы!$A:$A,0),MATCH(VLOOKUP(AJ$58,'Расчёт (кг)'!$A:$C,3,0),Тарифы!$2:$2,0))*AJ97</f>
        <v>#N/A</v>
      </c>
      <c r="AK98" s="268" t="e">
        <f>INDEX(Тарифы!$1:$1048576,MATCH($A98,Тарифы!$A:$A,0),MATCH(VLOOKUP(AK$58,'Расчёт (кг)'!$A:$C,3,0),Тарифы!$2:$2,0))*AK97</f>
        <v>#N/A</v>
      </c>
      <c r="AL98" s="268" t="e">
        <f>INDEX(Тарифы!$1:$1048576,MATCH($A98,Тарифы!$A:$A,0),MATCH(VLOOKUP(AL$58,'Расчёт (кг)'!$A:$C,3,0),Тарифы!$2:$2,0))*AL97</f>
        <v>#N/A</v>
      </c>
    </row>
    <row r="99" spans="1:38">
      <c r="A99" s="267" t="s">
        <v>126</v>
      </c>
      <c r="B99" s="267" t="s">
        <v>114</v>
      </c>
      <c r="C99" s="268" t="e">
        <f ca="1">ROUND(SUMIF('Расчёт (ТН)'!$A:$A,C$58,'Расчёт (ТН)'!$AK:$AK)+доп_клиенты!C14*'Расчёт (ТН)'!$W$2,0)</f>
        <v>#N/A</v>
      </c>
      <c r="D99" s="268" t="e">
        <f ca="1">ROUND(SUMIF('Расчёт (ТН)'!$A:$A,D$58,'Расчёт (ТН)'!$AK:$AK)+доп_клиенты!D14*'Расчёт (ТН)'!$W$2,0)</f>
        <v>#N/A</v>
      </c>
      <c r="E99" s="268" t="e">
        <f ca="1">ROUND(SUMIF('Расчёт (ТН)'!$A:$A,E$58,'Расчёт (ТН)'!$AK:$AK)+доп_клиенты!E14*'Расчёт (ТН)'!$W$2,0)</f>
        <v>#N/A</v>
      </c>
      <c r="F99" s="268" t="e">
        <f ca="1">ROUND(SUMIF('Расчёт (ТН)'!$A:$A,F$58,'Расчёт (ТН)'!$AK:$AK)+доп_клиенты!F14*'Расчёт (ТН)'!$W$2,0)</f>
        <v>#N/A</v>
      </c>
      <c r="G99" s="268" t="e">
        <f ca="1">ROUND(SUMIF('Расчёт (ТН)'!$A:$A,G$58,'Расчёт (ТН)'!$AK:$AK)+доп_клиенты!G14*'Расчёт (ТН)'!$W$2,0)</f>
        <v>#N/A</v>
      </c>
      <c r="H99" s="268" t="e">
        <f ca="1">ROUND(SUMIF('Расчёт (ТН)'!$A:$A,H$58,'Расчёт (ТН)'!$AK:$AK)+доп_клиенты!H14*'Расчёт (ТН)'!$W$2,0)</f>
        <v>#N/A</v>
      </c>
      <c r="I99" s="268" t="e">
        <f ca="1">ROUND(SUMIF('Расчёт (ТН)'!$A:$A,I$58,'Расчёт (ТН)'!$AK:$AK)+доп_клиенты!I14*'Расчёт (ТН)'!$W$2,0)</f>
        <v>#N/A</v>
      </c>
      <c r="J99" s="268" t="e">
        <f ca="1">ROUND(SUMIF('Расчёт (ТН)'!$A:$A,J$58,'Расчёт (ТН)'!$AK:$AK)+доп_клиенты!J14*'Расчёт (ТН)'!$W$2,0)</f>
        <v>#N/A</v>
      </c>
      <c r="K99" s="268" t="e">
        <f ca="1">ROUND(SUMIF('Расчёт (ТН)'!$A:$A,K$58,'Расчёт (ТН)'!$AK:$AK)+доп_клиенты!K14*'Расчёт (ТН)'!$W$2,0)</f>
        <v>#N/A</v>
      </c>
      <c r="L99" s="268" t="e">
        <f ca="1">ROUND(SUMIF('Расчёт (ТН)'!$A:$A,L$58,'Расчёт (ТН)'!$AK:$AK)+доп_клиенты!L14*'Расчёт (ТН)'!$W$2,0)</f>
        <v>#N/A</v>
      </c>
      <c r="M99" s="268" t="e">
        <f ca="1">ROUND(SUMIF('Расчёт (ТН)'!$A:$A,M$58,'Расчёт (ТН)'!$AK:$AK)+доп_клиенты!M14*'Расчёт (ТН)'!$W$2,0)</f>
        <v>#N/A</v>
      </c>
      <c r="N99" s="268" t="e">
        <f ca="1">ROUND(SUMIF('Расчёт (ТН)'!$A:$A,N$58,'Расчёт (ТН)'!$AK:$AK)+доп_клиенты!N14*'Расчёт (ТН)'!$W$2,0)</f>
        <v>#N/A</v>
      </c>
      <c r="O99" s="268" t="e">
        <f ca="1">ROUND(SUMIF('Расчёт (ТН)'!$A:$A,O$58,'Расчёт (ТН)'!$AK:$AK)+доп_клиенты!O14*'Расчёт (ТН)'!$W$2,0)</f>
        <v>#N/A</v>
      </c>
      <c r="P99" s="268" t="e">
        <f ca="1">ROUND(SUMIF('Расчёт (ТН)'!$A:$A,P$58,'Расчёт (ТН)'!$AK:$AK)+доп_клиенты!P14*'Расчёт (ТН)'!$W$2,0)</f>
        <v>#N/A</v>
      </c>
      <c r="Q99" s="268" t="e">
        <f ca="1">ROUND(SUMIF('Расчёт (ТН)'!$A:$A,Q$58,'Расчёт (ТН)'!$AK:$AK)+доп_клиенты!Q14*'Расчёт (ТН)'!$W$2,0)</f>
        <v>#N/A</v>
      </c>
      <c r="R99" s="268" t="e">
        <f ca="1">ROUND(SUMIF('Расчёт (ТН)'!$A:$A,R$58,'Расчёт (ТН)'!$AK:$AK)+доп_клиенты!R14*'Расчёт (ТН)'!$W$2,0)</f>
        <v>#N/A</v>
      </c>
      <c r="S99" s="268" t="e">
        <f ca="1">ROUND(SUMIF('Расчёт (ТН)'!$A:$A,S$58,'Расчёт (ТН)'!$AK:$AK)+доп_клиенты!S14*'Расчёт (ТН)'!$W$2,0)</f>
        <v>#N/A</v>
      </c>
      <c r="T99" s="268" t="e">
        <f ca="1">ROUND(SUMIF('Расчёт (ТН)'!$A:$A,T$58,'Расчёт (ТН)'!$AK:$AK)+доп_клиенты!T14*'Расчёт (ТН)'!$W$2,0)</f>
        <v>#N/A</v>
      </c>
      <c r="U99" s="268" t="e">
        <f ca="1">ROUND(SUMIF('Расчёт (ТН)'!$A:$A,U$58,'Расчёт (ТН)'!$AK:$AK)+доп_клиенты!U14*'Расчёт (ТН)'!$W$2,0)</f>
        <v>#N/A</v>
      </c>
      <c r="V99" s="268" t="e">
        <f ca="1">ROUND(SUMIF('Расчёт (ТН)'!$A:$A,V$58,'Расчёт (ТН)'!$AK:$AK)+доп_клиенты!V14*'Расчёт (ТН)'!$W$2,0)</f>
        <v>#N/A</v>
      </c>
      <c r="W99" s="268" t="e">
        <f ca="1">ROUND(SUMIF('Расчёт (ТН)'!$A:$A,W$58,'Расчёт (ТН)'!$AK:$AK)+доп_клиенты!W14*'Расчёт (ТН)'!$W$2,0)</f>
        <v>#N/A</v>
      </c>
      <c r="X99" s="268" t="e">
        <f ca="1">ROUND(SUMIF('Расчёт (ТН)'!$A:$A,X$58,'Расчёт (ТН)'!$AK:$AK)+доп_клиенты!X14*'Расчёт (ТН)'!$W$2,0)</f>
        <v>#N/A</v>
      </c>
      <c r="Y99" s="268" t="e">
        <f ca="1">ROUND(SUMIF('Расчёт (ТН)'!$A:$A,Y$58,'Расчёт (ТН)'!$AK:$AK)+доп_клиенты!Y14*'Расчёт (ТН)'!$W$2,0)</f>
        <v>#N/A</v>
      </c>
      <c r="Z99" s="268" t="e">
        <f ca="1">ROUND(SUMIF('Расчёт (ТН)'!$A:$A,Z$58,'Расчёт (ТН)'!$AK:$AK)+доп_клиенты!Z14*'Расчёт (ТН)'!$W$2,0)</f>
        <v>#N/A</v>
      </c>
      <c r="AA99" s="268" t="e">
        <f ca="1">ROUND(SUMIF('Расчёт (ТН)'!$A:$A,AA$58,'Расчёт (ТН)'!$AK:$AK)+доп_клиенты!AA14*'Расчёт (ТН)'!$W$2,0)</f>
        <v>#N/A</v>
      </c>
      <c r="AB99" s="268" t="e">
        <f ca="1">ROUND(SUMIF('Расчёт (ТН)'!$A:$A,AB$58,'Расчёт (ТН)'!$AK:$AK)+доп_клиенты!AB14*'Расчёт (ТН)'!$W$2,0)</f>
        <v>#N/A</v>
      </c>
      <c r="AC99" s="268" t="e">
        <f ca="1">ROUND(SUMIF('Расчёт (ТН)'!$A:$A,AC$58,'Расчёт (ТН)'!$AK:$AK)+доп_клиенты!AC14*'Расчёт (ТН)'!$W$2,0)</f>
        <v>#N/A</v>
      </c>
      <c r="AD99" s="268" t="e">
        <f ca="1">ROUND(SUMIF('Расчёт (ТН)'!$A:$A,AD$58,'Расчёт (ТН)'!$AK:$AK)+доп_клиенты!AD14*'Расчёт (ТН)'!$W$2,0)</f>
        <v>#N/A</v>
      </c>
      <c r="AE99" s="268" t="e">
        <f ca="1">ROUND(SUMIF('Расчёт (ТН)'!$A:$A,AE$58,'Расчёт (ТН)'!$AK:$AK)+доп_клиенты!AE14*'Расчёт (ТН)'!$W$2,0)</f>
        <v>#N/A</v>
      </c>
      <c r="AF99" s="268" t="e">
        <f ca="1">ROUND(SUMIF('Расчёт (ТН)'!$A:$A,AF$58,'Расчёт (ТН)'!$AK:$AK)+доп_клиенты!AF14*'Расчёт (ТН)'!$W$2,0)</f>
        <v>#N/A</v>
      </c>
      <c r="AG99" s="268" t="e">
        <f ca="1">ROUND(SUMIF('Расчёт (ТН)'!$A:$A,AG$58,'Расчёт (ТН)'!$AK:$AK)+доп_клиенты!AG14*'Расчёт (ТН)'!$W$2,0)</f>
        <v>#N/A</v>
      </c>
      <c r="AH99" s="268" t="e">
        <f ca="1">ROUND(SUMIF('Расчёт (ТН)'!$A:$A,AH$58,'Расчёт (ТН)'!$AK:$AK)+доп_клиенты!AH14*'Расчёт (ТН)'!$W$2,0)</f>
        <v>#N/A</v>
      </c>
      <c r="AI99" s="268" t="e">
        <f ca="1">ROUND(SUMIF('Расчёт (ТН)'!$A:$A,AI$58,'Расчёт (ТН)'!$AK:$AK)+доп_клиенты!AI14*'Расчёт (ТН)'!$W$2,0)</f>
        <v>#N/A</v>
      </c>
      <c r="AJ99" s="268" t="e">
        <f ca="1">ROUND(SUMIF('Расчёт (ТН)'!$A:$A,AJ$58,'Расчёт (ТН)'!$AK:$AK)+доп_клиенты!AJ14*'Расчёт (ТН)'!$W$2,0)</f>
        <v>#N/A</v>
      </c>
      <c r="AK99" s="268" t="e">
        <f ca="1">ROUND(SUMIF('Расчёт (ТН)'!$A:$A,AK$58,'Расчёт (ТН)'!$AK:$AK)+доп_клиенты!AK14*'Расчёт (ТН)'!$W$2,0)</f>
        <v>#N/A</v>
      </c>
      <c r="AL99" s="268" t="e">
        <f ca="1">ROUND(SUMIF('Расчёт (ТН)'!$A:$A,AL$58,'Расчёт (ТН)'!$AK:$AK)+доп_клиенты!AL14*'Расчёт (ТН)'!$W$2,0)</f>
        <v>#N/A</v>
      </c>
    </row>
    <row r="102" spans="1:38" ht="12.75" customHeight="1">
      <c r="A102" s="280" t="s">
        <v>123</v>
      </c>
      <c r="B102" s="280"/>
      <c r="C102" s="280"/>
      <c r="D102" s="280"/>
      <c r="E102" s="280"/>
      <c r="F102" s="280"/>
      <c r="G102" s="280"/>
      <c r="H102" s="280"/>
      <c r="I102" s="280"/>
      <c r="J102" s="280"/>
      <c r="K102" s="280"/>
      <c r="L102" s="280"/>
      <c r="M102" s="280"/>
      <c r="N102" s="280"/>
      <c r="O102" s="280"/>
      <c r="P102" s="280"/>
      <c r="Q102" s="280"/>
      <c r="R102" s="280"/>
      <c r="S102" s="280"/>
      <c r="T102" s="280"/>
    </row>
    <row r="103" spans="1:38">
      <c r="A103" s="280"/>
      <c r="B103" s="280"/>
      <c r="C103" s="280"/>
      <c r="D103" s="280"/>
      <c r="E103" s="280"/>
      <c r="F103" s="280"/>
      <c r="G103" s="280"/>
      <c r="H103" s="280"/>
      <c r="I103" s="280"/>
      <c r="J103" s="280"/>
      <c r="K103" s="280"/>
      <c r="L103" s="280"/>
      <c r="M103" s="280"/>
      <c r="N103" s="280"/>
      <c r="O103" s="280"/>
      <c r="P103" s="280"/>
      <c r="Q103" s="280"/>
      <c r="R103" s="280"/>
      <c r="S103" s="280"/>
      <c r="T103" s="280"/>
    </row>
    <row r="104" spans="1:38">
      <c r="A104" s="280"/>
      <c r="B104" s="280"/>
      <c r="C104" s="280"/>
      <c r="D104" s="280"/>
      <c r="E104" s="280"/>
      <c r="F104" s="280"/>
      <c r="G104" s="280"/>
      <c r="H104" s="280"/>
      <c r="I104" s="280"/>
      <c r="J104" s="280"/>
      <c r="K104" s="280"/>
      <c r="L104" s="280"/>
      <c r="M104" s="280"/>
      <c r="N104" s="280"/>
      <c r="O104" s="280"/>
      <c r="P104" s="280"/>
      <c r="Q104" s="280"/>
      <c r="R104" s="280"/>
      <c r="S104" s="280"/>
      <c r="T104" s="280"/>
    </row>
    <row r="105" spans="1:38">
      <c r="A105" s="280"/>
      <c r="B105" s="280"/>
      <c r="C105" s="280"/>
      <c r="D105" s="280"/>
      <c r="E105" s="280"/>
      <c r="F105" s="280"/>
      <c r="G105" s="280"/>
      <c r="H105" s="280"/>
      <c r="I105" s="280"/>
      <c r="J105" s="280"/>
      <c r="K105" s="280"/>
      <c r="L105" s="280"/>
      <c r="M105" s="280"/>
      <c r="N105" s="280"/>
      <c r="O105" s="280"/>
      <c r="P105" s="280"/>
      <c r="Q105" s="280"/>
      <c r="R105" s="280"/>
      <c r="S105" s="280"/>
      <c r="T105" s="280"/>
    </row>
    <row r="106" spans="1:38" ht="25.5" customHeight="1">
      <c r="A106" s="280"/>
      <c r="B106" s="280"/>
      <c r="C106" s="280"/>
      <c r="D106" s="280"/>
      <c r="E106" s="280"/>
      <c r="F106" s="280"/>
      <c r="G106" s="280"/>
      <c r="H106" s="280"/>
      <c r="I106" s="280"/>
      <c r="J106" s="280"/>
      <c r="K106" s="280"/>
      <c r="L106" s="280"/>
      <c r="M106" s="280"/>
      <c r="N106" s="280"/>
      <c r="O106" s="280"/>
      <c r="P106" s="280"/>
      <c r="Q106" s="280"/>
      <c r="R106" s="280"/>
      <c r="S106" s="280"/>
      <c r="T106" s="280"/>
    </row>
    <row r="107" spans="1:38">
      <c r="A107" s="108"/>
      <c r="B107" s="108"/>
      <c r="C107" s="108"/>
    </row>
    <row r="108" spans="1:38">
      <c r="A108" s="73" t="s">
        <v>42</v>
      </c>
      <c r="B108" s="88"/>
      <c r="C108" s="108"/>
    </row>
    <row r="109" spans="1:38">
      <c r="A109" s="73"/>
      <c r="B109" s="88"/>
      <c r="C109" s="108"/>
    </row>
    <row r="110" spans="1:38">
      <c r="A110" s="281" t="s">
        <v>43</v>
      </c>
      <c r="C110" s="108"/>
    </row>
    <row r="111" spans="1:38">
      <c r="A111" s="282"/>
      <c r="C111" s="108"/>
    </row>
    <row r="112" spans="1:38">
      <c r="A112" s="282"/>
      <c r="C112" s="108"/>
    </row>
    <row r="113" spans="1:4">
      <c r="A113" s="283"/>
      <c r="C113" s="108"/>
    </row>
    <row r="114" spans="1:4">
      <c r="A114" s="109"/>
      <c r="C114" s="108"/>
    </row>
    <row r="115" spans="1:4">
      <c r="A115" s="7"/>
      <c r="C115" s="108"/>
    </row>
    <row r="116" spans="1:4">
      <c r="A116" s="7"/>
      <c r="C116" s="108"/>
    </row>
    <row r="117" spans="1:4">
      <c r="A117" s="7"/>
      <c r="C117" s="108"/>
    </row>
    <row r="118" spans="1:4">
      <c r="A118" s="7"/>
      <c r="C118" s="108"/>
    </row>
    <row r="119" spans="1:4">
      <c r="A119" s="108"/>
      <c r="B119" s="108"/>
      <c r="C119" s="108"/>
      <c r="D119" s="108"/>
    </row>
    <row r="120" spans="1:4">
      <c r="A120" s="108"/>
      <c r="B120" s="108"/>
      <c r="C120" s="108"/>
      <c r="D120" s="108"/>
    </row>
    <row r="121" spans="1:4">
      <c r="C121" s="108"/>
    </row>
    <row r="142" spans="1:1">
      <c r="A142" s="123"/>
    </row>
    <row r="143" spans="1:1">
      <c r="A143" s="124"/>
    </row>
    <row r="144" spans="1:1">
      <c r="A144" s="124"/>
    </row>
    <row r="145" spans="1:1">
      <c r="A145" s="124"/>
    </row>
    <row r="146" spans="1:1">
      <c r="A146" s="124"/>
    </row>
    <row r="147" spans="1:1">
      <c r="A147" s="124"/>
    </row>
    <row r="148" spans="1:1">
      <c r="A148" s="124"/>
    </row>
  </sheetData>
  <mergeCells count="13">
    <mergeCell ref="A102:T106"/>
    <mergeCell ref="A110:A113"/>
    <mergeCell ref="A10:O11"/>
    <mergeCell ref="A16:A17"/>
    <mergeCell ref="B16:B17"/>
    <mergeCell ref="A59:A60"/>
    <mergeCell ref="B59:B60"/>
    <mergeCell ref="B8:C8"/>
    <mergeCell ref="B1:C1"/>
    <mergeCell ref="B2:C2"/>
    <mergeCell ref="B4:C4"/>
    <mergeCell ref="B5:C5"/>
    <mergeCell ref="B7:C7"/>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tabColor theme="6" tint="0.39997558519241921"/>
  </sheetPr>
  <dimension ref="A1:CY279"/>
  <sheetViews>
    <sheetView tabSelected="1" zoomScale="70" zoomScaleNormal="70" workbookViewId="0">
      <pane xSplit="3" ySplit="5" topLeftCell="D174" activePane="bottomRight" state="frozen"/>
      <selection pane="topRight" activeCell="D1" sqref="D1"/>
      <selection pane="bottomLeft" activeCell="A6" sqref="A6"/>
      <selection pane="bottomRight" activeCell="E6" sqref="E6:L197"/>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9.88671875" style="1" bestFit="1" customWidth="1"/>
    <col min="6" max="6" width="8.5546875" style="1" bestFit="1" customWidth="1"/>
    <col min="7" max="7" width="7.5546875" style="1" bestFit="1" customWidth="1"/>
    <col min="8" max="8" width="8.5546875" style="1" customWidth="1" outlineLevel="1"/>
    <col min="9" max="10" width="8.88671875" style="1" bestFit="1" customWidth="1"/>
    <col min="11" max="11" width="7.5546875" style="1" bestFit="1" customWidth="1"/>
    <col min="12" max="12" width="8.5546875" style="1" customWidth="1" outlineLevel="1"/>
    <col min="13" max="14" width="9" style="1" bestFit="1" customWidth="1"/>
    <col min="15" max="15" width="6.5546875" style="1" bestFit="1" customWidth="1"/>
    <col min="16" max="16" width="6.88671875" style="1" customWidth="1" outlineLevel="1"/>
    <col min="17" max="18" width="9" style="1" bestFit="1" customWidth="1"/>
    <col min="19" max="19" width="9.6640625" style="1" bestFit="1" customWidth="1"/>
    <col min="20" max="20" width="6.88671875" style="1" bestFit="1" customWidth="1" outlineLevel="1"/>
    <col min="21" max="21" width="8.109375" style="1" customWidth="1"/>
    <col min="22" max="22" width="6.109375" style="1" bestFit="1" customWidth="1"/>
    <col min="23" max="24" width="8.109375" style="1" customWidth="1"/>
    <col min="25" max="25" width="7" style="1" bestFit="1" customWidth="1"/>
    <col min="26" max="26" width="8.109375" style="1" customWidth="1"/>
    <col min="27" max="27" width="2.109375" style="1" bestFit="1" customWidth="1"/>
    <col min="28" max="28" width="11.33203125" style="1" bestFit="1" customWidth="1" outlineLevel="1"/>
    <col min="29" max="29" width="10.88671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5" width="9.88671875" style="1" bestFit="1" customWidth="1"/>
    <col min="36" max="36" width="8.33203125" style="1" customWidth="1"/>
    <col min="37" max="37" width="8.33203125" style="1" customWidth="1" outlineLevel="1" collapsed="1"/>
    <col min="38" max="38" width="9.88671875" style="1" bestFit="1" customWidth="1"/>
    <col min="39" max="39" width="8.88671875" style="1" bestFit="1" customWidth="1"/>
    <col min="40" max="40" width="8.44140625" style="1" customWidth="1"/>
    <col min="41" max="41" width="8.44140625" style="1" customWidth="1" outlineLevel="1" collapsed="1"/>
    <col min="42" max="42" width="9.88671875" style="1" bestFit="1" customWidth="1"/>
    <col min="43" max="43" width="9.109375" style="1" customWidth="1"/>
    <col min="44" max="44" width="9.33203125" style="1" customWidth="1"/>
    <col min="45" max="45" width="9.33203125" style="1" customWidth="1" outlineLevel="1"/>
    <col min="46" max="46" width="8.88671875" style="1" bestFit="1" customWidth="1"/>
    <col min="47" max="47" width="9.33203125" style="1" bestFit="1" customWidth="1"/>
    <col min="48" max="48" width="9.6640625" style="1" customWidth="1"/>
    <col min="49" max="49" width="9.44140625" style="1" customWidth="1" outlineLevel="1"/>
    <col min="50" max="50" width="3" style="1" bestFit="1" customWidth="1"/>
    <col min="51" max="51" width="20.33203125" style="1" bestFit="1" customWidth="1"/>
    <col min="52" max="90" width="9.109375" style="1"/>
    <col min="91" max="98" width="9.88671875" style="1" bestFit="1" customWidth="1"/>
    <col min="99" max="16384" width="9.109375" style="1"/>
  </cols>
  <sheetData>
    <row r="1" spans="1:50" ht="14.4" thickBot="1">
      <c r="A1" s="165" t="s">
        <v>97</v>
      </c>
      <c r="B1" s="166">
        <v>45444</v>
      </c>
      <c r="C1" s="167" t="s">
        <v>328</v>
      </c>
      <c r="E1" s="33"/>
      <c r="M1" s="184"/>
      <c r="U1" s="31">
        <v>6</v>
      </c>
      <c r="V1" s="31">
        <v>6</v>
      </c>
      <c r="W1" s="31">
        <v>6</v>
      </c>
      <c r="X1" s="31">
        <v>6</v>
      </c>
      <c r="Y1" s="31">
        <v>6</v>
      </c>
      <c r="Z1" s="31">
        <v>6</v>
      </c>
      <c r="AB1" s="181" t="str">
        <f>CONCATENATE("макс-",TEXT(INDEX(C5:T197,MATCH(AB2,M5:M197,0),1),"МММ.ГГ"))</f>
        <v>макс-янв.14</v>
      </c>
      <c r="AC1" s="181" t="str">
        <f>CONCATENATE("макс-",TEXT(INDEX(C5:T197,MATCH(AC2,Q5:Q197,0),1),"МММ.ГГ"))</f>
        <v>макс-янв.14</v>
      </c>
    </row>
    <row r="2" spans="1:50" ht="14.4" thickBot="1">
      <c r="A2" s="36"/>
      <c r="B2" s="166">
        <v>45627</v>
      </c>
      <c r="C2" s="33"/>
      <c r="U2" s="255">
        <f t="shared" ref="U2:Z2" si="0">IFERROR(IFERROR(AVERAGEIFS(U$6:U$197,$C$6:$C$197,"&gt;="&amp;DATE(YEAR(VLOOKUP("прогноз",$B$6:$C$197,2,0)),MONTH(VLOOKUP("прогноз",$B$6:$C$197,2,0))-U$1,1),$C$6:$C$197,"&lt;="&amp;DATE(YEAR(VLOOKUP("прогноз",$B$6:$C$197,2,0)),MONTH(VLOOKUP("прогноз",$B$6:$C$197,2,0))-1,1),U$6:U$197,"&gt;0"),AVERAGEIFS(U$6:U$197,$C$6:$C$197,"&gt;="&amp;DATE(YEAR(VLOOKUP("бюджет",$B$6:$C$197,2,0)),MONTH(VLOOKUP("бюджет",$B$6:$C$197,2,0))-U$1,1),$C$6:$C$197,"&lt;="&amp;DATE(YEAR(VLOOKUP("бюджет",$B$6:$C$197,2,0)),MONTH(VLOOKUP("бюджет",$B$6:$C$197,2,0))-1,1),U$6:U$197,"&gt;0")),0)</f>
        <v>0</v>
      </c>
      <c r="V2" s="255">
        <f t="shared" si="0"/>
        <v>0</v>
      </c>
      <c r="W2" s="255">
        <f t="shared" si="0"/>
        <v>0</v>
      </c>
      <c r="X2" s="255">
        <f t="shared" si="0"/>
        <v>0</v>
      </c>
      <c r="Y2" s="255">
        <f t="shared" si="0"/>
        <v>0</v>
      </c>
      <c r="Z2" s="255">
        <f t="shared" si="0"/>
        <v>0</v>
      </c>
      <c r="AB2" s="203">
        <f>IF($AY$200="ССЛ",5,MAX($M$6:$M$197))</f>
        <v>0</v>
      </c>
      <c r="AC2" s="203">
        <f>IF($AY$200="ССЛ",6,MAX($Q$6:$Q$197))</f>
        <v>0</v>
      </c>
      <c r="AD2" s="47"/>
      <c r="AE2" s="46">
        <v>1</v>
      </c>
      <c r="AF2" s="46">
        <v>1</v>
      </c>
      <c r="AI2" s="255">
        <f>$U2</f>
        <v>0</v>
      </c>
      <c r="AJ2" s="255">
        <f>$V2</f>
        <v>0</v>
      </c>
      <c r="AK2" s="255">
        <f>$W$2</f>
        <v>0</v>
      </c>
      <c r="AM2" s="255">
        <f>$X2</f>
        <v>0</v>
      </c>
      <c r="AN2" s="255">
        <f>$Y2</f>
        <v>0</v>
      </c>
      <c r="AO2" s="255">
        <f>$Z2</f>
        <v>0</v>
      </c>
      <c r="AQ2" s="255">
        <f>$U2</f>
        <v>0</v>
      </c>
      <c r="AR2" s="255">
        <f>$V2</f>
        <v>0</v>
      </c>
      <c r="AS2" s="255">
        <f>$W$2</f>
        <v>0</v>
      </c>
      <c r="AU2" s="255">
        <f>$X2</f>
        <v>0</v>
      </c>
      <c r="AV2" s="255">
        <f>$Y2</f>
        <v>0</v>
      </c>
      <c r="AW2" s="255">
        <f>$Z2</f>
        <v>0</v>
      </c>
    </row>
    <row r="3" spans="1:50">
      <c r="A3" s="37"/>
      <c r="C3" s="33"/>
      <c r="E3" s="256" t="s">
        <v>49</v>
      </c>
      <c r="F3" s="256" t="s">
        <v>49</v>
      </c>
      <c r="G3" s="256" t="s">
        <v>49</v>
      </c>
      <c r="H3" s="256" t="s">
        <v>49</v>
      </c>
      <c r="I3" s="11" t="s">
        <v>48</v>
      </c>
      <c r="J3" s="11" t="s">
        <v>48</v>
      </c>
      <c r="K3" s="11" t="s">
        <v>48</v>
      </c>
      <c r="L3" s="11" t="s">
        <v>48</v>
      </c>
      <c r="M3" s="258" t="s">
        <v>49</v>
      </c>
      <c r="N3" s="258" t="s">
        <v>49</v>
      </c>
      <c r="O3" s="258" t="s">
        <v>49</v>
      </c>
      <c r="P3" s="258" t="s">
        <v>49</v>
      </c>
      <c r="Q3" s="12" t="s">
        <v>48</v>
      </c>
      <c r="R3" s="12" t="s">
        <v>48</v>
      </c>
      <c r="S3" s="12" t="s">
        <v>48</v>
      </c>
      <c r="T3" s="12" t="s">
        <v>48</v>
      </c>
      <c r="U3" s="256" t="s">
        <v>49</v>
      </c>
      <c r="V3" s="256" t="s">
        <v>49</v>
      </c>
      <c r="W3" s="256" t="s">
        <v>49</v>
      </c>
      <c r="X3" s="11" t="s">
        <v>48</v>
      </c>
      <c r="Y3" s="11" t="s">
        <v>48</v>
      </c>
      <c r="Z3" s="11" t="s">
        <v>48</v>
      </c>
      <c r="AB3" s="256" t="s">
        <v>49</v>
      </c>
      <c r="AC3" s="11" t="s">
        <v>48</v>
      </c>
      <c r="AE3" s="256" t="s">
        <v>49</v>
      </c>
      <c r="AF3" s="11" t="s">
        <v>48</v>
      </c>
      <c r="AH3" s="256" t="s">
        <v>49</v>
      </c>
      <c r="AI3" s="256" t="s">
        <v>49</v>
      </c>
      <c r="AJ3" s="256" t="s">
        <v>49</v>
      </c>
      <c r="AK3" s="256" t="s">
        <v>49</v>
      </c>
      <c r="AL3" s="11" t="s">
        <v>48</v>
      </c>
      <c r="AM3" s="11" t="s">
        <v>48</v>
      </c>
      <c r="AN3" s="11" t="s">
        <v>48</v>
      </c>
      <c r="AO3" s="11" t="s">
        <v>48</v>
      </c>
      <c r="AP3" s="256" t="s">
        <v>49</v>
      </c>
      <c r="AQ3" s="256" t="s">
        <v>49</v>
      </c>
      <c r="AR3" s="256" t="s">
        <v>49</v>
      </c>
      <c r="AS3" s="256" t="s">
        <v>49</v>
      </c>
      <c r="AT3" s="11" t="s">
        <v>48</v>
      </c>
      <c r="AU3" s="11" t="s">
        <v>48</v>
      </c>
      <c r="AV3" s="11" t="s">
        <v>48</v>
      </c>
      <c r="AW3" s="11" t="s">
        <v>48</v>
      </c>
    </row>
    <row r="4" spans="1:50" s="164" customFormat="1" ht="27.6">
      <c r="A4" s="161"/>
      <c r="B4" s="161"/>
      <c r="C4" s="161"/>
      <c r="D4" s="161"/>
      <c r="E4" s="162" t="s">
        <v>6</v>
      </c>
      <c r="F4" s="162" t="s">
        <v>6</v>
      </c>
      <c r="G4" s="162" t="s">
        <v>6</v>
      </c>
      <c r="H4" s="162" t="s">
        <v>6</v>
      </c>
      <c r="I4" s="162" t="s">
        <v>6</v>
      </c>
      <c r="J4" s="162" t="s">
        <v>6</v>
      </c>
      <c r="K4" s="162" t="s">
        <v>6</v>
      </c>
      <c r="L4" s="162" t="s">
        <v>6</v>
      </c>
      <c r="M4" s="162" t="s">
        <v>7</v>
      </c>
      <c r="N4" s="162" t="s">
        <v>7</v>
      </c>
      <c r="O4" s="162" t="s">
        <v>7</v>
      </c>
      <c r="P4" s="162" t="s">
        <v>7</v>
      </c>
      <c r="Q4" s="162" t="s">
        <v>7</v>
      </c>
      <c r="R4" s="162" t="s">
        <v>7</v>
      </c>
      <c r="S4" s="162" t="s">
        <v>7</v>
      </c>
      <c r="T4" s="162" t="s">
        <v>7</v>
      </c>
      <c r="U4" s="162" t="s">
        <v>10</v>
      </c>
      <c r="V4" s="162" t="s">
        <v>10</v>
      </c>
      <c r="W4" s="162" t="s">
        <v>10</v>
      </c>
      <c r="X4" s="162" t="s">
        <v>10</v>
      </c>
      <c r="Y4" s="162" t="s">
        <v>10</v>
      </c>
      <c r="Z4" s="162" t="s">
        <v>10</v>
      </c>
      <c r="AA4" s="161"/>
      <c r="AB4" s="292" t="s">
        <v>327</v>
      </c>
      <c r="AC4" s="292"/>
      <c r="AD4" s="161"/>
      <c r="AE4" s="161"/>
      <c r="AF4" s="161"/>
      <c r="AG4" s="161"/>
      <c r="AH4" s="162" t="s">
        <v>54</v>
      </c>
      <c r="AI4" s="162" t="s">
        <v>54</v>
      </c>
      <c r="AJ4" s="162" t="s">
        <v>54</v>
      </c>
      <c r="AK4" s="162" t="s">
        <v>54</v>
      </c>
      <c r="AL4" s="162" t="s">
        <v>54</v>
      </c>
      <c r="AM4" s="162" t="s">
        <v>54</v>
      </c>
      <c r="AN4" s="162" t="s">
        <v>54</v>
      </c>
      <c r="AO4" s="162" t="s">
        <v>54</v>
      </c>
      <c r="AP4" s="162" t="s">
        <v>11</v>
      </c>
      <c r="AQ4" s="162" t="s">
        <v>11</v>
      </c>
      <c r="AR4" s="162" t="s">
        <v>11</v>
      </c>
      <c r="AS4" s="162" t="s">
        <v>11</v>
      </c>
      <c r="AT4" s="162" t="s">
        <v>11</v>
      </c>
      <c r="AU4" s="162" t="s">
        <v>11</v>
      </c>
      <c r="AV4" s="162" t="s">
        <v>11</v>
      </c>
      <c r="AW4" s="162" t="s">
        <v>11</v>
      </c>
      <c r="AX4" s="163"/>
    </row>
    <row r="5" spans="1:50" ht="41.4">
      <c r="A5" s="29" t="s">
        <v>44</v>
      </c>
      <c r="B5" s="29" t="s">
        <v>5</v>
      </c>
      <c r="C5" s="29" t="s">
        <v>2</v>
      </c>
      <c r="D5" s="29" t="s">
        <v>1</v>
      </c>
      <c r="E5" s="257" t="s">
        <v>47</v>
      </c>
      <c r="F5" s="257" t="s">
        <v>46</v>
      </c>
      <c r="G5" s="257" t="s">
        <v>45</v>
      </c>
      <c r="H5" s="257" t="s">
        <v>56</v>
      </c>
      <c r="I5" s="19" t="s">
        <v>0</v>
      </c>
      <c r="J5" s="19" t="s">
        <v>63</v>
      </c>
      <c r="K5" s="19" t="s">
        <v>62</v>
      </c>
      <c r="L5" s="19" t="s">
        <v>55</v>
      </c>
      <c r="M5" s="259" t="s">
        <v>47</v>
      </c>
      <c r="N5" s="260" t="s">
        <v>46</v>
      </c>
      <c r="O5" s="260" t="s">
        <v>45</v>
      </c>
      <c r="P5" s="260" t="s">
        <v>56</v>
      </c>
      <c r="Q5" s="158" t="s">
        <v>0</v>
      </c>
      <c r="R5" s="20" t="s">
        <v>63</v>
      </c>
      <c r="S5" s="20" t="s">
        <v>62</v>
      </c>
      <c r="T5" s="20" t="s">
        <v>55</v>
      </c>
      <c r="U5" s="257" t="s">
        <v>132</v>
      </c>
      <c r="V5" s="257" t="s">
        <v>4</v>
      </c>
      <c r="W5" s="257" t="s">
        <v>57</v>
      </c>
      <c r="X5" s="19" t="s">
        <v>132</v>
      </c>
      <c r="Y5" s="19" t="s">
        <v>4</v>
      </c>
      <c r="Z5" s="19" t="s">
        <v>57</v>
      </c>
      <c r="AA5" s="21"/>
      <c r="AB5" s="257" t="s">
        <v>12</v>
      </c>
      <c r="AC5" s="19" t="s">
        <v>12</v>
      </c>
      <c r="AD5" s="21"/>
      <c r="AE5" s="257" t="s">
        <v>68</v>
      </c>
      <c r="AF5" s="19" t="s">
        <v>68</v>
      </c>
      <c r="AG5" s="21"/>
      <c r="AH5" s="22" t="s">
        <v>47</v>
      </c>
      <c r="AI5" s="22" t="s">
        <v>46</v>
      </c>
      <c r="AJ5" s="22" t="s">
        <v>45</v>
      </c>
      <c r="AK5" s="22" t="s">
        <v>56</v>
      </c>
      <c r="AL5" s="22" t="s">
        <v>0</v>
      </c>
      <c r="AM5" s="22" t="s">
        <v>63</v>
      </c>
      <c r="AN5" s="22" t="s">
        <v>62</v>
      </c>
      <c r="AO5" s="22" t="s">
        <v>55</v>
      </c>
      <c r="AP5" s="23" t="s">
        <v>51</v>
      </c>
      <c r="AQ5" s="23" t="s">
        <v>52</v>
      </c>
      <c r="AR5" s="23" t="s">
        <v>53</v>
      </c>
      <c r="AS5" s="23" t="s">
        <v>60</v>
      </c>
      <c r="AT5" s="23" t="s">
        <v>50</v>
      </c>
      <c r="AU5" s="23" t="s">
        <v>66</v>
      </c>
      <c r="AV5" s="23" t="s">
        <v>67</v>
      </c>
      <c r="AW5" s="6" t="s">
        <v>61</v>
      </c>
      <c r="AX5" s="5"/>
    </row>
    <row r="6" spans="1:50" ht="12.75" customHeight="1">
      <c r="A6" s="8" t="str">
        <f>IF(C6=Форма!$B$7*1,"1 месяц",IF(C6&gt;Форма!$B$7,(LEFT(#REF!,SEARCH(" ",#REF!,1)-1)+1)&amp;" месяц",""))</f>
        <v/>
      </c>
      <c r="B6" s="32" t="str">
        <f>IF(SUM($E$6:$L6)=0,"-",IF(SUM($E6:$L6)&gt;0,IF(AND($C6&gt;=$B$1,$C6&lt;=$B$2)*1=1,$A$1,"факт"),"прогноз"))</f>
        <v>-</v>
      </c>
      <c r="C6" s="33">
        <v>41640</v>
      </c>
      <c r="D6" s="34">
        <f>VLOOKUP($C6,'F1'!$A:$B,2,0)</f>
        <v>17</v>
      </c>
      <c r="E6" s="14"/>
      <c r="F6" s="14"/>
      <c r="G6" s="14"/>
      <c r="H6" s="14"/>
      <c r="I6" s="14"/>
      <c r="J6" s="14"/>
      <c r="K6" s="14"/>
      <c r="L6" s="14"/>
      <c r="M6" s="204">
        <f t="shared" ref="M6:M7" si="1">E6/$D6</f>
        <v>0</v>
      </c>
      <c r="N6" s="15">
        <f t="shared" ref="N6:N7" si="2">F6/$D6</f>
        <v>0</v>
      </c>
      <c r="O6" s="15">
        <f t="shared" ref="O6:O7" si="3">G6/$D6</f>
        <v>0</v>
      </c>
      <c r="P6" s="15">
        <f t="shared" ref="P6:P36" si="4">H6/$D6</f>
        <v>0</v>
      </c>
      <c r="Q6" s="204">
        <f t="shared" ref="Q6:Q7" si="5">I6/$D6</f>
        <v>0</v>
      </c>
      <c r="R6" s="15">
        <f t="shared" ref="R6:R7" si="6">J6/$D6</f>
        <v>0</v>
      </c>
      <c r="S6" s="15">
        <f t="shared" ref="S6:S7" si="7">K6/$D6</f>
        <v>0</v>
      </c>
      <c r="T6" s="15">
        <f t="shared" ref="T6:T36" si="8">L6/$D6</f>
        <v>0</v>
      </c>
      <c r="U6" s="9">
        <f>IFERROR(N6/M6,)</f>
        <v>0</v>
      </c>
      <c r="V6" s="9">
        <f t="shared" ref="V6" si="9">IFERROR(O6/M6,)</f>
        <v>0</v>
      </c>
      <c r="W6" s="28">
        <f t="shared" ref="W6" si="10">IFERROR(P6/M6,)</f>
        <v>0</v>
      </c>
      <c r="X6" s="9">
        <f>IFERROR(R6/Q6,)</f>
        <v>0</v>
      </c>
      <c r="Y6" s="9">
        <f t="shared" ref="Y6" si="11">IFERROR(S6/Q6,)</f>
        <v>0</v>
      </c>
      <c r="Z6" s="28">
        <f t="shared" ref="Z6" si="12">IFERROR(T6/Q6,)</f>
        <v>0</v>
      </c>
      <c r="AA6" s="8"/>
      <c r="AB6" s="155">
        <f>IF(OR($M6="",$M6=0),0,IF(AB$2&lt;10,VLOOKUP(TEXT($C6,"МММ"),'Расчет нагрузки'!$L$2:$Q$13,AB$2,0),$D6*AB$2))</f>
        <v>0</v>
      </c>
      <c r="AC6" s="155">
        <f>IF(OR($Q6="",$Q6=0),0,IF(AC$2&lt;10,VLOOKUP(TEXT($C6,"МММ"),'Расчет нагрузки'!$L$2:$Q$13,AC$2,0),$D6*AC$2))</f>
        <v>0</v>
      </c>
      <c r="AD6" s="8"/>
      <c r="AE6" s="69">
        <v>1</v>
      </c>
      <c r="AF6" s="69">
        <v>1</v>
      </c>
      <c r="AG6" s="8"/>
      <c r="AH6" s="13">
        <f>E6</f>
        <v>0</v>
      </c>
      <c r="AI6" s="13">
        <f t="shared" ref="AI6:AI10" si="13">F6</f>
        <v>0</v>
      </c>
      <c r="AJ6" s="13">
        <f t="shared" ref="AJ6:AJ10" si="14">G6</f>
        <v>0</v>
      </c>
      <c r="AK6" s="13">
        <f t="shared" ref="AK6:AK10" si="15">H6</f>
        <v>0</v>
      </c>
      <c r="AL6" s="13">
        <f t="shared" ref="AL6:AL10" si="16">I6</f>
        <v>0</v>
      </c>
      <c r="AM6" s="13">
        <f t="shared" ref="AM6:AM10" si="17">J6</f>
        <v>0</v>
      </c>
      <c r="AN6" s="13">
        <f t="shared" ref="AN6:AN10" si="18">K6</f>
        <v>0</v>
      </c>
      <c r="AO6" s="13">
        <f t="shared" ref="AO6:AO10" si="19">L6</f>
        <v>0</v>
      </c>
      <c r="AP6" s="13">
        <f t="shared" ref="AP6:AP46" si="20">E6</f>
        <v>0</v>
      </c>
      <c r="AQ6" s="13">
        <f t="shared" ref="AQ6:AQ46" si="21">F6</f>
        <v>0</v>
      </c>
      <c r="AR6" s="13">
        <f t="shared" ref="AR6:AR46" si="22">G6</f>
        <v>0</v>
      </c>
      <c r="AS6" s="13">
        <f t="shared" ref="AS6:AS46" si="23">H6</f>
        <v>0</v>
      </c>
      <c r="AT6" s="13">
        <f t="shared" ref="AT6:AT46" si="24">I6</f>
        <v>0</v>
      </c>
      <c r="AU6" s="13">
        <f t="shared" ref="AU6:AU46" si="25">J6</f>
        <v>0</v>
      </c>
      <c r="AV6" s="13">
        <f t="shared" ref="AV6:AV46" si="26">K6</f>
        <v>0</v>
      </c>
      <c r="AW6" s="13">
        <f t="shared" ref="AW6:AW46" si="27">L6</f>
        <v>0</v>
      </c>
      <c r="AX6" s="3"/>
    </row>
    <row r="7" spans="1:50" ht="12.75" customHeight="1">
      <c r="A7" s="8" t="str">
        <f>IF(C7=Форма!$B$7*1,"1 месяц",IF(C7&gt;Форма!$B$7,(LEFT(A6,SEARCH(" ",A6,1)-1)+1)&amp;" месяц",""))</f>
        <v/>
      </c>
      <c r="B7" s="32" t="str">
        <f>IF(SUM($E$6:$L7)=0,"-",IF(SUM($E7:$L7)&gt;0,IF(AND($C7&gt;=$B$1,$C7&lt;=$B$2)*1=1,$A$1,"факт"),"прогноз"))</f>
        <v>-</v>
      </c>
      <c r="C7" s="33">
        <v>41671</v>
      </c>
      <c r="D7" s="34">
        <f>VLOOKUP($C7,'F1'!$A:$B,2,0)</f>
        <v>20</v>
      </c>
      <c r="E7" s="14"/>
      <c r="F7" s="14"/>
      <c r="G7" s="14"/>
      <c r="H7" s="14"/>
      <c r="I7" s="14"/>
      <c r="J7" s="14"/>
      <c r="K7" s="14"/>
      <c r="L7" s="14"/>
      <c r="M7" s="204">
        <f t="shared" si="1"/>
        <v>0</v>
      </c>
      <c r="N7" s="15">
        <f t="shared" si="2"/>
        <v>0</v>
      </c>
      <c r="O7" s="15">
        <f t="shared" si="3"/>
        <v>0</v>
      </c>
      <c r="P7" s="15">
        <f t="shared" si="4"/>
        <v>0</v>
      </c>
      <c r="Q7" s="204">
        <f t="shared" si="5"/>
        <v>0</v>
      </c>
      <c r="R7" s="15">
        <f t="shared" si="6"/>
        <v>0</v>
      </c>
      <c r="S7" s="15">
        <f t="shared" si="7"/>
        <v>0</v>
      </c>
      <c r="T7" s="15">
        <f t="shared" si="8"/>
        <v>0</v>
      </c>
      <c r="U7" s="9">
        <f t="shared" ref="U7:U57" si="28">IFERROR(N7/M7,)</f>
        <v>0</v>
      </c>
      <c r="V7" s="9">
        <f t="shared" ref="V7:V57" si="29">IFERROR(O7/M7,)</f>
        <v>0</v>
      </c>
      <c r="W7" s="28">
        <f t="shared" ref="W7:W57" si="30">IFERROR(P7/M7,)</f>
        <v>0</v>
      </c>
      <c r="X7" s="9">
        <f t="shared" ref="X7:X57" si="31">IFERROR(R7/Q7,)</f>
        <v>0</v>
      </c>
      <c r="Y7" s="9">
        <f t="shared" ref="Y7:Y57" si="32">IFERROR(S7/Q7,)</f>
        <v>0</v>
      </c>
      <c r="Z7" s="28">
        <f t="shared" ref="Z7:Z57" si="33">IFERROR(T7/Q7,)</f>
        <v>0</v>
      </c>
      <c r="AA7" s="8"/>
      <c r="AB7" s="155">
        <f>IF(OR($M7="",$M7=0),0,IF(AB$2&lt;10,VLOOKUP(TEXT($C7,"МММ"),'Расчет нагрузки'!$L$2:$Q$13,AB$2,0),$D7*AB$2))</f>
        <v>0</v>
      </c>
      <c r="AC7" s="155">
        <f>IF(OR($Q7="",$Q7=0),0,IF(AC$2&lt;10,VLOOKUP(TEXT($C7,"МММ"),'Расчет нагрузки'!$L$2:$Q$13,AC$2,0),$D7*AC$2))</f>
        <v>0</v>
      </c>
      <c r="AD7" s="8"/>
      <c r="AE7" s="69">
        <v>1</v>
      </c>
      <c r="AF7" s="69">
        <v>1</v>
      </c>
      <c r="AG7" s="8"/>
      <c r="AH7" s="13">
        <f t="shared" ref="AH7:AH10" si="34">E7</f>
        <v>0</v>
      </c>
      <c r="AI7" s="13">
        <f t="shared" si="13"/>
        <v>0</v>
      </c>
      <c r="AJ7" s="13">
        <f t="shared" si="14"/>
        <v>0</v>
      </c>
      <c r="AK7" s="13">
        <f t="shared" si="15"/>
        <v>0</v>
      </c>
      <c r="AL7" s="13">
        <f t="shared" si="16"/>
        <v>0</v>
      </c>
      <c r="AM7" s="13">
        <f t="shared" si="17"/>
        <v>0</v>
      </c>
      <c r="AN7" s="13">
        <f t="shared" si="18"/>
        <v>0</v>
      </c>
      <c r="AO7" s="13">
        <f t="shared" si="19"/>
        <v>0</v>
      </c>
      <c r="AP7" s="13">
        <f t="shared" si="20"/>
        <v>0</v>
      </c>
      <c r="AQ7" s="13">
        <f t="shared" si="21"/>
        <v>0</v>
      </c>
      <c r="AR7" s="13">
        <f t="shared" si="22"/>
        <v>0</v>
      </c>
      <c r="AS7" s="13">
        <f t="shared" si="23"/>
        <v>0</v>
      </c>
      <c r="AT7" s="13">
        <f t="shared" si="24"/>
        <v>0</v>
      </c>
      <c r="AU7" s="13">
        <f t="shared" si="25"/>
        <v>0</v>
      </c>
      <c r="AV7" s="13">
        <f t="shared" si="26"/>
        <v>0</v>
      </c>
      <c r="AW7" s="13">
        <f t="shared" si="27"/>
        <v>0</v>
      </c>
      <c r="AX7" s="3"/>
    </row>
    <row r="8" spans="1:50" ht="12.75" customHeight="1" collapsed="1">
      <c r="A8" s="8" t="str">
        <f>IF(C8=Форма!$B$7*1,"1 месяц",IF(C8&gt;Форма!$B$7,(LEFT(A7,SEARCH(" ",A7,1)-1)+1)&amp;" месяц",""))</f>
        <v/>
      </c>
      <c r="B8" s="32" t="str">
        <f>IF(SUM($E$6:$L8)=0,"-",IF(SUM($E8:$L8)&gt;0,IF(AND($C8&gt;=$B$1,$C8&lt;=$B$2)*1=1,$A$1,"факт"),"прогноз"))</f>
        <v>-</v>
      </c>
      <c r="C8" s="33">
        <v>41699</v>
      </c>
      <c r="D8" s="34">
        <f>VLOOKUP($C8,'F1'!$A:$B,2,0)</f>
        <v>20</v>
      </c>
      <c r="E8" s="14"/>
      <c r="F8" s="14"/>
      <c r="G8" s="14"/>
      <c r="H8" s="14"/>
      <c r="I8" s="14"/>
      <c r="J8" s="14"/>
      <c r="K8" s="14"/>
      <c r="L8" s="14"/>
      <c r="M8" s="204">
        <f t="shared" ref="M8:M35" si="35">E8/$D8</f>
        <v>0</v>
      </c>
      <c r="N8" s="15">
        <f t="shared" ref="N8:N36" si="36">F8/$D8</f>
        <v>0</v>
      </c>
      <c r="O8" s="15">
        <f t="shared" ref="O8:O36" si="37">G8/$D8</f>
        <v>0</v>
      </c>
      <c r="P8" s="15">
        <f t="shared" si="4"/>
        <v>0</v>
      </c>
      <c r="Q8" s="204">
        <f t="shared" ref="Q8:Q36" si="38">I8/$D8</f>
        <v>0</v>
      </c>
      <c r="R8" s="15">
        <f t="shared" ref="R8:R36" si="39">J8/$D8</f>
        <v>0</v>
      </c>
      <c r="S8" s="15">
        <f t="shared" ref="S8:S36" si="40">K8/$D8</f>
        <v>0</v>
      </c>
      <c r="T8" s="15">
        <f t="shared" si="8"/>
        <v>0</v>
      </c>
      <c r="U8" s="9">
        <f t="shared" si="28"/>
        <v>0</v>
      </c>
      <c r="V8" s="9">
        <f t="shared" si="29"/>
        <v>0</v>
      </c>
      <c r="W8" s="28">
        <f t="shared" si="30"/>
        <v>0</v>
      </c>
      <c r="X8" s="9">
        <f t="shared" si="31"/>
        <v>0</v>
      </c>
      <c r="Y8" s="9">
        <f t="shared" si="32"/>
        <v>0</v>
      </c>
      <c r="Z8" s="28">
        <f t="shared" si="33"/>
        <v>0</v>
      </c>
      <c r="AA8" s="8"/>
      <c r="AB8" s="155">
        <f>IF(OR($M8="",$M8=0),0,IF(AB$2&lt;10,VLOOKUP(TEXT($C8,"МММ"),'Расчет нагрузки'!$L$2:$Q$13,AB$2,0),$D8*AB$2))</f>
        <v>0</v>
      </c>
      <c r="AC8" s="155">
        <f>IF(OR($Q8="",$Q8=0),0,IF(AC$2&lt;10,VLOOKUP(TEXT($C8,"МММ"),'Расчет нагрузки'!$L$2:$Q$13,AC$2,0),$D8*AC$2))</f>
        <v>0</v>
      </c>
      <c r="AD8" s="8"/>
      <c r="AE8" s="69">
        <v>1</v>
      </c>
      <c r="AF8" s="69">
        <v>1</v>
      </c>
      <c r="AG8" s="8"/>
      <c r="AH8" s="13">
        <f t="shared" si="34"/>
        <v>0</v>
      </c>
      <c r="AI8" s="13">
        <f t="shared" si="13"/>
        <v>0</v>
      </c>
      <c r="AJ8" s="13">
        <f t="shared" si="14"/>
        <v>0</v>
      </c>
      <c r="AK8" s="13">
        <f t="shared" si="15"/>
        <v>0</v>
      </c>
      <c r="AL8" s="13">
        <f t="shared" si="16"/>
        <v>0</v>
      </c>
      <c r="AM8" s="13">
        <f t="shared" si="17"/>
        <v>0</v>
      </c>
      <c r="AN8" s="13">
        <f t="shared" si="18"/>
        <v>0</v>
      </c>
      <c r="AO8" s="13">
        <f t="shared" si="19"/>
        <v>0</v>
      </c>
      <c r="AP8" s="13">
        <f t="shared" si="20"/>
        <v>0</v>
      </c>
      <c r="AQ8" s="13">
        <f t="shared" si="21"/>
        <v>0</v>
      </c>
      <c r="AR8" s="13">
        <f t="shared" si="22"/>
        <v>0</v>
      </c>
      <c r="AS8" s="13">
        <f t="shared" si="23"/>
        <v>0</v>
      </c>
      <c r="AT8" s="13">
        <f t="shared" si="24"/>
        <v>0</v>
      </c>
      <c r="AU8" s="13">
        <f t="shared" si="25"/>
        <v>0</v>
      </c>
      <c r="AV8" s="13">
        <f t="shared" si="26"/>
        <v>0</v>
      </c>
      <c r="AW8" s="13">
        <f t="shared" si="27"/>
        <v>0</v>
      </c>
      <c r="AX8" s="3"/>
    </row>
    <row r="9" spans="1:50" ht="12.75" customHeight="1">
      <c r="A9" s="8" t="str">
        <f>IF(C9=Форма!$B$7*1,"1 месяц",IF(C9&gt;Форма!$B$7,(LEFT(A8,SEARCH(" ",A8,1)-1)+1)&amp;" месяц",""))</f>
        <v/>
      </c>
      <c r="B9" s="32" t="str">
        <f>IF(SUM($E$6:$L9)=0,"-",IF(SUM($E9:$L9)&gt;0,IF(AND($C9&gt;=$B$1,$C9&lt;=$B$2)*1=1,$A$1,"факт"),"прогноз"))</f>
        <v>-</v>
      </c>
      <c r="C9" s="33">
        <v>41730</v>
      </c>
      <c r="D9" s="34">
        <f>VLOOKUP($C9,'F1'!$A:$B,2,0)</f>
        <v>22</v>
      </c>
      <c r="E9" s="14"/>
      <c r="F9" s="14"/>
      <c r="G9" s="14"/>
      <c r="H9" s="14"/>
      <c r="I9" s="14"/>
      <c r="J9" s="14"/>
      <c r="K9" s="14"/>
      <c r="L9" s="14"/>
      <c r="M9" s="204">
        <f t="shared" si="35"/>
        <v>0</v>
      </c>
      <c r="N9" s="15">
        <f t="shared" si="36"/>
        <v>0</v>
      </c>
      <c r="O9" s="15">
        <f t="shared" si="37"/>
        <v>0</v>
      </c>
      <c r="P9" s="15">
        <f t="shared" si="4"/>
        <v>0</v>
      </c>
      <c r="Q9" s="204">
        <f t="shared" si="38"/>
        <v>0</v>
      </c>
      <c r="R9" s="15">
        <f t="shared" si="39"/>
        <v>0</v>
      </c>
      <c r="S9" s="15">
        <f t="shared" si="40"/>
        <v>0</v>
      </c>
      <c r="T9" s="15">
        <f t="shared" si="8"/>
        <v>0</v>
      </c>
      <c r="U9" s="9">
        <f t="shared" si="28"/>
        <v>0</v>
      </c>
      <c r="V9" s="9">
        <f t="shared" si="29"/>
        <v>0</v>
      </c>
      <c r="W9" s="28">
        <f t="shared" si="30"/>
        <v>0</v>
      </c>
      <c r="X9" s="9">
        <f t="shared" si="31"/>
        <v>0</v>
      </c>
      <c r="Y9" s="9">
        <f t="shared" si="32"/>
        <v>0</v>
      </c>
      <c r="Z9" s="28">
        <f t="shared" si="33"/>
        <v>0</v>
      </c>
      <c r="AA9" s="8"/>
      <c r="AB9" s="155">
        <f>IF(OR($M9="",$M9=0),0,IF(AB$2&lt;10,VLOOKUP(TEXT($C9,"МММ"),'Расчет нагрузки'!$L$2:$Q$13,AB$2,0),$D9*AB$2))</f>
        <v>0</v>
      </c>
      <c r="AC9" s="155">
        <f>IF(OR($Q9="",$Q9=0),0,IF(AC$2&lt;10,VLOOKUP(TEXT($C9,"МММ"),'Расчет нагрузки'!$L$2:$Q$13,AC$2,0),$D9*AC$2))</f>
        <v>0</v>
      </c>
      <c r="AD9" s="8"/>
      <c r="AE9" s="69">
        <v>1</v>
      </c>
      <c r="AF9" s="69">
        <v>1</v>
      </c>
      <c r="AG9" s="8"/>
      <c r="AH9" s="13">
        <f t="shared" si="34"/>
        <v>0</v>
      </c>
      <c r="AI9" s="13">
        <f t="shared" si="13"/>
        <v>0</v>
      </c>
      <c r="AJ9" s="13">
        <f t="shared" si="14"/>
        <v>0</v>
      </c>
      <c r="AK9" s="13">
        <f t="shared" si="15"/>
        <v>0</v>
      </c>
      <c r="AL9" s="13">
        <f t="shared" si="16"/>
        <v>0</v>
      </c>
      <c r="AM9" s="13">
        <f t="shared" si="17"/>
        <v>0</v>
      </c>
      <c r="AN9" s="13">
        <f t="shared" si="18"/>
        <v>0</v>
      </c>
      <c r="AO9" s="13">
        <f t="shared" si="19"/>
        <v>0</v>
      </c>
      <c r="AP9" s="13">
        <f t="shared" si="20"/>
        <v>0</v>
      </c>
      <c r="AQ9" s="13">
        <f t="shared" si="21"/>
        <v>0</v>
      </c>
      <c r="AR9" s="13">
        <f t="shared" si="22"/>
        <v>0</v>
      </c>
      <c r="AS9" s="13">
        <f t="shared" si="23"/>
        <v>0</v>
      </c>
      <c r="AT9" s="13">
        <f t="shared" si="24"/>
        <v>0</v>
      </c>
      <c r="AU9" s="13">
        <f t="shared" si="25"/>
        <v>0</v>
      </c>
      <c r="AV9" s="13">
        <f t="shared" si="26"/>
        <v>0</v>
      </c>
      <c r="AW9" s="13">
        <f t="shared" si="27"/>
        <v>0</v>
      </c>
      <c r="AX9" s="3"/>
    </row>
    <row r="10" spans="1:50" ht="12.75" customHeight="1">
      <c r="A10" s="8" t="str">
        <f>IF(C10=Форма!$B$7*1,"1 месяц",IF(C10&gt;Форма!$B$7,(LEFT(A9,SEARCH(" ",A9,1)-1)+1)&amp;" месяц",""))</f>
        <v/>
      </c>
      <c r="B10" s="32" t="str">
        <f>IF(SUM($E$6:$L10)=0,"-",IF(SUM($E10:$L10)&gt;0,IF(AND($C10&gt;=$B$1,$C10&lt;=$B$2)*1=1,$A$1,"факт"),"прогноз"))</f>
        <v>-</v>
      </c>
      <c r="C10" s="33">
        <v>41760</v>
      </c>
      <c r="D10" s="34">
        <f>VLOOKUP($C10,'F1'!$A:$B,2,0)</f>
        <v>19</v>
      </c>
      <c r="E10" s="14"/>
      <c r="F10" s="14"/>
      <c r="G10" s="14"/>
      <c r="H10" s="14"/>
      <c r="I10" s="14"/>
      <c r="J10" s="14"/>
      <c r="K10" s="14"/>
      <c r="L10" s="14"/>
      <c r="M10" s="204">
        <f t="shared" si="35"/>
        <v>0</v>
      </c>
      <c r="N10" s="15">
        <f t="shared" si="36"/>
        <v>0</v>
      </c>
      <c r="O10" s="15">
        <f t="shared" si="37"/>
        <v>0</v>
      </c>
      <c r="P10" s="15">
        <f t="shared" si="4"/>
        <v>0</v>
      </c>
      <c r="Q10" s="204">
        <f t="shared" si="38"/>
        <v>0</v>
      </c>
      <c r="R10" s="15">
        <f t="shared" si="39"/>
        <v>0</v>
      </c>
      <c r="S10" s="15">
        <f t="shared" si="40"/>
        <v>0</v>
      </c>
      <c r="T10" s="15">
        <f t="shared" si="8"/>
        <v>0</v>
      </c>
      <c r="U10" s="9">
        <f t="shared" si="28"/>
        <v>0</v>
      </c>
      <c r="V10" s="9">
        <f t="shared" si="29"/>
        <v>0</v>
      </c>
      <c r="W10" s="28">
        <f t="shared" si="30"/>
        <v>0</v>
      </c>
      <c r="X10" s="9">
        <f t="shared" si="31"/>
        <v>0</v>
      </c>
      <c r="Y10" s="9">
        <f t="shared" si="32"/>
        <v>0</v>
      </c>
      <c r="Z10" s="28">
        <f t="shared" si="33"/>
        <v>0</v>
      </c>
      <c r="AA10" s="8"/>
      <c r="AB10" s="155">
        <f>IF(OR($M10="",$M10=0),0,IF(AB$2&lt;10,VLOOKUP(TEXT($C10,"МММ"),'Расчет нагрузки'!$L$2:$Q$13,AB$2,0),$D10*AB$2))</f>
        <v>0</v>
      </c>
      <c r="AC10" s="155">
        <f>IF(OR($Q10="",$Q10=0),0,IF(AC$2&lt;10,VLOOKUP(TEXT($C10,"МММ"),'Расчет нагрузки'!$L$2:$Q$13,AC$2,0),$D10*AC$2))</f>
        <v>0</v>
      </c>
      <c r="AD10" s="8"/>
      <c r="AE10" s="69">
        <v>1</v>
      </c>
      <c r="AF10" s="69">
        <v>1</v>
      </c>
      <c r="AG10" s="8"/>
      <c r="AH10" s="13">
        <f t="shared" si="34"/>
        <v>0</v>
      </c>
      <c r="AI10" s="13">
        <f t="shared" si="13"/>
        <v>0</v>
      </c>
      <c r="AJ10" s="13">
        <f t="shared" si="14"/>
        <v>0</v>
      </c>
      <c r="AK10" s="13">
        <f t="shared" si="15"/>
        <v>0</v>
      </c>
      <c r="AL10" s="13">
        <f t="shared" si="16"/>
        <v>0</v>
      </c>
      <c r="AM10" s="13">
        <f t="shared" si="17"/>
        <v>0</v>
      </c>
      <c r="AN10" s="13">
        <f t="shared" si="18"/>
        <v>0</v>
      </c>
      <c r="AO10" s="13">
        <f t="shared" si="19"/>
        <v>0</v>
      </c>
      <c r="AP10" s="13">
        <f t="shared" si="20"/>
        <v>0</v>
      </c>
      <c r="AQ10" s="13">
        <f t="shared" si="21"/>
        <v>0</v>
      </c>
      <c r="AR10" s="13">
        <f t="shared" si="22"/>
        <v>0</v>
      </c>
      <c r="AS10" s="13">
        <f t="shared" si="23"/>
        <v>0</v>
      </c>
      <c r="AT10" s="13">
        <f t="shared" si="24"/>
        <v>0</v>
      </c>
      <c r="AU10" s="13">
        <f t="shared" si="25"/>
        <v>0</v>
      </c>
      <c r="AV10" s="13">
        <f t="shared" si="26"/>
        <v>0</v>
      </c>
      <c r="AW10" s="13">
        <f t="shared" si="27"/>
        <v>0</v>
      </c>
      <c r="AX10" s="3"/>
    </row>
    <row r="11" spans="1:50" ht="12.75" customHeight="1">
      <c r="A11" s="8" t="str">
        <f>IF(C11=Форма!$B$7*1,"1 месяц",IF(C11&gt;Форма!$B$7,(LEFT(A10,SEARCH(" ",A10,1)-1)+1)&amp;" месяц",""))</f>
        <v/>
      </c>
      <c r="B11" s="32" t="str">
        <f>IF(SUM($E$6:$L11)=0,"-",IF(SUM($E11:$L11)&gt;0,IF(AND($C11&gt;=$B$1,$C11&lt;=$B$2)*1=1,$A$1,"факт"),"прогноз"))</f>
        <v>-</v>
      </c>
      <c r="C11" s="33">
        <v>41791</v>
      </c>
      <c r="D11" s="34">
        <f>VLOOKUP($C11,'F1'!$A:$B,2,0)</f>
        <v>19</v>
      </c>
      <c r="E11" s="14"/>
      <c r="F11" s="14"/>
      <c r="G11" s="14"/>
      <c r="H11" s="14"/>
      <c r="I11" s="14"/>
      <c r="J11" s="14"/>
      <c r="K11" s="14"/>
      <c r="L11" s="14"/>
      <c r="M11" s="204">
        <f t="shared" si="35"/>
        <v>0</v>
      </c>
      <c r="N11" s="15">
        <f t="shared" si="36"/>
        <v>0</v>
      </c>
      <c r="O11" s="15">
        <f t="shared" si="37"/>
        <v>0</v>
      </c>
      <c r="P11" s="15">
        <f t="shared" si="4"/>
        <v>0</v>
      </c>
      <c r="Q11" s="204">
        <f t="shared" si="38"/>
        <v>0</v>
      </c>
      <c r="R11" s="15">
        <f t="shared" si="39"/>
        <v>0</v>
      </c>
      <c r="S11" s="15">
        <f t="shared" si="40"/>
        <v>0</v>
      </c>
      <c r="T11" s="15">
        <f t="shared" si="8"/>
        <v>0</v>
      </c>
      <c r="U11" s="9">
        <f t="shared" si="28"/>
        <v>0</v>
      </c>
      <c r="V11" s="9">
        <f t="shared" si="29"/>
        <v>0</v>
      </c>
      <c r="W11" s="28">
        <f t="shared" si="30"/>
        <v>0</v>
      </c>
      <c r="X11" s="9">
        <f t="shared" si="31"/>
        <v>0</v>
      </c>
      <c r="Y11" s="9">
        <f t="shared" si="32"/>
        <v>0</v>
      </c>
      <c r="Z11" s="28">
        <f t="shared" si="33"/>
        <v>0</v>
      </c>
      <c r="AA11" s="8"/>
      <c r="AB11" s="155">
        <f>IF(OR($M11="",$M11=0),0,IF(AB$2&lt;10,VLOOKUP(TEXT($C11,"МММ"),'Расчет нагрузки'!$L$2:$Q$13,AB$2,0),$D11*AB$2))</f>
        <v>0</v>
      </c>
      <c r="AC11" s="155">
        <f>IF(OR($Q11="",$Q11=0),0,IF(AC$2&lt;10,VLOOKUP(TEXT($C11,"МММ"),'Расчет нагрузки'!$L$2:$Q$13,AC$2,0),$D11*AC$2))</f>
        <v>0</v>
      </c>
      <c r="AD11" s="8"/>
      <c r="AE11" s="69">
        <v>1</v>
      </c>
      <c r="AF11" s="69">
        <v>1</v>
      </c>
      <c r="AG11" s="8"/>
      <c r="AH11" s="13">
        <f t="shared" ref="AH11:AH28" si="41">E11</f>
        <v>0</v>
      </c>
      <c r="AI11" s="13">
        <f t="shared" ref="AI11:AI28" si="42">F11</f>
        <v>0</v>
      </c>
      <c r="AJ11" s="13">
        <f t="shared" ref="AJ11:AJ28" si="43">G11</f>
        <v>0</v>
      </c>
      <c r="AK11" s="13">
        <f t="shared" ref="AK11:AK28" si="44">H11</f>
        <v>0</v>
      </c>
      <c r="AL11" s="13">
        <f t="shared" ref="AL11:AL28" si="45">I11</f>
        <v>0</v>
      </c>
      <c r="AM11" s="13">
        <f t="shared" ref="AM11:AM28" si="46">J11</f>
        <v>0</v>
      </c>
      <c r="AN11" s="13">
        <f t="shared" ref="AN11:AN28" si="47">K11</f>
        <v>0</v>
      </c>
      <c r="AO11" s="13">
        <f t="shared" ref="AO11:AO28" si="48">L11</f>
        <v>0</v>
      </c>
      <c r="AP11" s="13">
        <f t="shared" si="20"/>
        <v>0</v>
      </c>
      <c r="AQ11" s="13">
        <f t="shared" si="21"/>
        <v>0</v>
      </c>
      <c r="AR11" s="13">
        <f t="shared" si="22"/>
        <v>0</v>
      </c>
      <c r="AS11" s="13">
        <f t="shared" si="23"/>
        <v>0</v>
      </c>
      <c r="AT11" s="13">
        <f t="shared" si="24"/>
        <v>0</v>
      </c>
      <c r="AU11" s="13">
        <f t="shared" si="25"/>
        <v>0</v>
      </c>
      <c r="AV11" s="13">
        <f t="shared" si="26"/>
        <v>0</v>
      </c>
      <c r="AW11" s="13">
        <f t="shared" si="27"/>
        <v>0</v>
      </c>
      <c r="AX11" s="3"/>
    </row>
    <row r="12" spans="1:50" ht="12.75" customHeight="1">
      <c r="A12" s="8" t="str">
        <f>IF(C12=Форма!$B$7*1,"1 месяц",IF(C12&gt;Форма!$B$7,(LEFT(A11,SEARCH(" ",A11,1)-1)+1)&amp;" месяц",""))</f>
        <v/>
      </c>
      <c r="B12" s="32" t="str">
        <f>IF(SUM($E$6:$L12)=0,"-",IF(SUM($E12:$L12)&gt;0,IF(AND($C12&gt;=$B$1,$C12&lt;=$B$2)*1=1,$A$1,"факт"),"прогноз"))</f>
        <v>-</v>
      </c>
      <c r="C12" s="33">
        <v>41821</v>
      </c>
      <c r="D12" s="34">
        <f>VLOOKUP($C12,'F1'!$A:$B,2,0)</f>
        <v>23</v>
      </c>
      <c r="E12" s="14"/>
      <c r="F12" s="14"/>
      <c r="G12" s="14"/>
      <c r="H12" s="14"/>
      <c r="I12" s="14"/>
      <c r="J12" s="14"/>
      <c r="K12" s="14"/>
      <c r="L12" s="14"/>
      <c r="M12" s="204">
        <f t="shared" si="35"/>
        <v>0</v>
      </c>
      <c r="N12" s="15">
        <f t="shared" si="36"/>
        <v>0</v>
      </c>
      <c r="O12" s="15">
        <f t="shared" si="37"/>
        <v>0</v>
      </c>
      <c r="P12" s="15">
        <f t="shared" si="4"/>
        <v>0</v>
      </c>
      <c r="Q12" s="204">
        <f t="shared" si="38"/>
        <v>0</v>
      </c>
      <c r="R12" s="15">
        <f t="shared" si="39"/>
        <v>0</v>
      </c>
      <c r="S12" s="15">
        <f t="shared" si="40"/>
        <v>0</v>
      </c>
      <c r="T12" s="15">
        <f t="shared" si="8"/>
        <v>0</v>
      </c>
      <c r="U12" s="9">
        <f t="shared" si="28"/>
        <v>0</v>
      </c>
      <c r="V12" s="9">
        <f t="shared" si="29"/>
        <v>0</v>
      </c>
      <c r="W12" s="28">
        <f t="shared" si="30"/>
        <v>0</v>
      </c>
      <c r="X12" s="9">
        <f t="shared" si="31"/>
        <v>0</v>
      </c>
      <c r="Y12" s="9">
        <f t="shared" si="32"/>
        <v>0</v>
      </c>
      <c r="Z12" s="28">
        <f t="shared" si="33"/>
        <v>0</v>
      </c>
      <c r="AA12" s="8"/>
      <c r="AB12" s="155">
        <f>IF(OR($M12="",$M12=0),0,IF(AB$2&lt;10,VLOOKUP(TEXT($C12,"МММ"),'Расчет нагрузки'!$L$2:$Q$13,AB$2,0),$D12*AB$2))</f>
        <v>0</v>
      </c>
      <c r="AC12" s="155">
        <f>IF(OR($Q12="",$Q12=0),0,IF(AC$2&lt;10,VLOOKUP(TEXT($C12,"МММ"),'Расчет нагрузки'!$L$2:$Q$13,AC$2,0),$D12*AC$2))</f>
        <v>0</v>
      </c>
      <c r="AD12" s="8"/>
      <c r="AE12" s="69">
        <v>1</v>
      </c>
      <c r="AF12" s="69">
        <v>1</v>
      </c>
      <c r="AG12" s="8"/>
      <c r="AH12" s="13">
        <f t="shared" si="41"/>
        <v>0</v>
      </c>
      <c r="AI12" s="13">
        <f t="shared" si="42"/>
        <v>0</v>
      </c>
      <c r="AJ12" s="13">
        <f t="shared" si="43"/>
        <v>0</v>
      </c>
      <c r="AK12" s="13">
        <f t="shared" si="44"/>
        <v>0</v>
      </c>
      <c r="AL12" s="13">
        <f t="shared" si="45"/>
        <v>0</v>
      </c>
      <c r="AM12" s="13">
        <f t="shared" si="46"/>
        <v>0</v>
      </c>
      <c r="AN12" s="13">
        <f t="shared" si="47"/>
        <v>0</v>
      </c>
      <c r="AO12" s="13">
        <f t="shared" si="48"/>
        <v>0</v>
      </c>
      <c r="AP12" s="13">
        <f t="shared" si="20"/>
        <v>0</v>
      </c>
      <c r="AQ12" s="13">
        <f t="shared" si="21"/>
        <v>0</v>
      </c>
      <c r="AR12" s="13">
        <f t="shared" si="22"/>
        <v>0</v>
      </c>
      <c r="AS12" s="13">
        <f t="shared" si="23"/>
        <v>0</v>
      </c>
      <c r="AT12" s="13">
        <f t="shared" si="24"/>
        <v>0</v>
      </c>
      <c r="AU12" s="13">
        <f t="shared" si="25"/>
        <v>0</v>
      </c>
      <c r="AV12" s="13">
        <f t="shared" si="26"/>
        <v>0</v>
      </c>
      <c r="AW12" s="13">
        <f t="shared" si="27"/>
        <v>0</v>
      </c>
      <c r="AX12" s="3"/>
    </row>
    <row r="13" spans="1:50" ht="12.75" customHeight="1">
      <c r="A13" s="8" t="str">
        <f>IF(C13=Форма!$B$7*1,"1 месяц",IF(C13&gt;Форма!$B$7,(LEFT(A12,SEARCH(" ",A12,1)-1)+1)&amp;" месяц",""))</f>
        <v/>
      </c>
      <c r="B13" s="32" t="str">
        <f>IF(SUM($E$6:$L13)=0,"-",IF(SUM($E13:$L13)&gt;0,IF(AND($C13&gt;=$B$1,$C13&lt;=$B$2)*1=1,$A$1,"факт"),"прогноз"))</f>
        <v>-</v>
      </c>
      <c r="C13" s="33">
        <v>41852</v>
      </c>
      <c r="D13" s="34">
        <f>VLOOKUP($C13,'F1'!$A:$B,2,0)</f>
        <v>21</v>
      </c>
      <c r="E13" s="14"/>
      <c r="F13" s="14"/>
      <c r="G13" s="14"/>
      <c r="H13" s="14"/>
      <c r="I13" s="14"/>
      <c r="J13" s="14"/>
      <c r="K13" s="14"/>
      <c r="L13" s="14"/>
      <c r="M13" s="204">
        <f t="shared" si="35"/>
        <v>0</v>
      </c>
      <c r="N13" s="15">
        <f t="shared" si="36"/>
        <v>0</v>
      </c>
      <c r="O13" s="15">
        <f t="shared" si="37"/>
        <v>0</v>
      </c>
      <c r="P13" s="15">
        <f t="shared" si="4"/>
        <v>0</v>
      </c>
      <c r="Q13" s="204">
        <f t="shared" si="38"/>
        <v>0</v>
      </c>
      <c r="R13" s="15">
        <f t="shared" si="39"/>
        <v>0</v>
      </c>
      <c r="S13" s="15">
        <f t="shared" si="40"/>
        <v>0</v>
      </c>
      <c r="T13" s="15">
        <f t="shared" si="8"/>
        <v>0</v>
      </c>
      <c r="U13" s="9">
        <f t="shared" si="28"/>
        <v>0</v>
      </c>
      <c r="V13" s="9">
        <f t="shared" si="29"/>
        <v>0</v>
      </c>
      <c r="W13" s="28">
        <f t="shared" si="30"/>
        <v>0</v>
      </c>
      <c r="X13" s="9">
        <f t="shared" si="31"/>
        <v>0</v>
      </c>
      <c r="Y13" s="9">
        <f t="shared" si="32"/>
        <v>0</v>
      </c>
      <c r="Z13" s="28">
        <f t="shared" si="33"/>
        <v>0</v>
      </c>
      <c r="AA13" s="8"/>
      <c r="AB13" s="155">
        <f>IF(OR($M13="",$M13=0),0,IF(AB$2&lt;10,VLOOKUP(TEXT($C13,"МММ"),'Расчет нагрузки'!$L$2:$Q$13,AB$2,0),$D13*AB$2))</f>
        <v>0</v>
      </c>
      <c r="AC13" s="155">
        <f>IF(OR($Q13="",$Q13=0),0,IF(AC$2&lt;10,VLOOKUP(TEXT($C13,"МММ"),'Расчет нагрузки'!$L$2:$Q$13,AC$2,0),$D13*AC$2))</f>
        <v>0</v>
      </c>
      <c r="AD13" s="8"/>
      <c r="AE13" s="69">
        <v>1</v>
      </c>
      <c r="AF13" s="69">
        <v>1</v>
      </c>
      <c r="AG13" s="8"/>
      <c r="AH13" s="13">
        <f t="shared" si="41"/>
        <v>0</v>
      </c>
      <c r="AI13" s="13">
        <f t="shared" si="42"/>
        <v>0</v>
      </c>
      <c r="AJ13" s="13">
        <f t="shared" si="43"/>
        <v>0</v>
      </c>
      <c r="AK13" s="13">
        <f t="shared" si="44"/>
        <v>0</v>
      </c>
      <c r="AL13" s="13">
        <f t="shared" si="45"/>
        <v>0</v>
      </c>
      <c r="AM13" s="13">
        <f t="shared" si="46"/>
        <v>0</v>
      </c>
      <c r="AN13" s="13">
        <f t="shared" si="47"/>
        <v>0</v>
      </c>
      <c r="AO13" s="13">
        <f t="shared" si="48"/>
        <v>0</v>
      </c>
      <c r="AP13" s="13">
        <f t="shared" si="20"/>
        <v>0</v>
      </c>
      <c r="AQ13" s="13">
        <f t="shared" si="21"/>
        <v>0</v>
      </c>
      <c r="AR13" s="13">
        <f t="shared" si="22"/>
        <v>0</v>
      </c>
      <c r="AS13" s="13">
        <f t="shared" si="23"/>
        <v>0</v>
      </c>
      <c r="AT13" s="13">
        <f t="shared" si="24"/>
        <v>0</v>
      </c>
      <c r="AU13" s="13">
        <f t="shared" si="25"/>
        <v>0</v>
      </c>
      <c r="AV13" s="13">
        <f t="shared" si="26"/>
        <v>0</v>
      </c>
      <c r="AW13" s="13">
        <f t="shared" si="27"/>
        <v>0</v>
      </c>
      <c r="AX13" s="3"/>
    </row>
    <row r="14" spans="1:50" ht="12.75" customHeight="1">
      <c r="A14" s="8" t="str">
        <f>IF(C14=Форма!$B$7*1,"1 месяц",IF(C14&gt;Форма!$B$7,(LEFT(A13,SEARCH(" ",A13,1)-1)+1)&amp;" месяц",""))</f>
        <v/>
      </c>
      <c r="B14" s="32" t="str">
        <f>IF(SUM($E$6:$L14)=0,"-",IF(SUM($E14:$L14)&gt;0,IF(AND($C14&gt;=$B$1,$C14&lt;=$B$2)*1=1,$A$1,"факт"),"прогноз"))</f>
        <v>-</v>
      </c>
      <c r="C14" s="33">
        <v>41883</v>
      </c>
      <c r="D14" s="34">
        <f>VLOOKUP($C14,'F1'!$A:$B,2,0)</f>
        <v>22</v>
      </c>
      <c r="E14" s="14"/>
      <c r="F14" s="14"/>
      <c r="G14" s="14"/>
      <c r="H14" s="14"/>
      <c r="I14" s="14"/>
      <c r="J14" s="14"/>
      <c r="K14" s="14"/>
      <c r="L14" s="14"/>
      <c r="M14" s="204">
        <f t="shared" si="35"/>
        <v>0</v>
      </c>
      <c r="N14" s="15">
        <f t="shared" si="36"/>
        <v>0</v>
      </c>
      <c r="O14" s="15">
        <f t="shared" si="37"/>
        <v>0</v>
      </c>
      <c r="P14" s="15">
        <f t="shared" si="4"/>
        <v>0</v>
      </c>
      <c r="Q14" s="204">
        <f t="shared" si="38"/>
        <v>0</v>
      </c>
      <c r="R14" s="15">
        <f t="shared" si="39"/>
        <v>0</v>
      </c>
      <c r="S14" s="15">
        <f t="shared" si="40"/>
        <v>0</v>
      </c>
      <c r="T14" s="15">
        <f t="shared" si="8"/>
        <v>0</v>
      </c>
      <c r="U14" s="9">
        <f t="shared" si="28"/>
        <v>0</v>
      </c>
      <c r="V14" s="9">
        <f t="shared" si="29"/>
        <v>0</v>
      </c>
      <c r="W14" s="28">
        <f t="shared" si="30"/>
        <v>0</v>
      </c>
      <c r="X14" s="9">
        <f t="shared" si="31"/>
        <v>0</v>
      </c>
      <c r="Y14" s="9">
        <f t="shared" si="32"/>
        <v>0</v>
      </c>
      <c r="Z14" s="28">
        <f t="shared" si="33"/>
        <v>0</v>
      </c>
      <c r="AA14" s="8"/>
      <c r="AB14" s="155">
        <f>IF(OR($M14="",$M14=0),0,IF(AB$2&lt;10,VLOOKUP(TEXT($C14,"МММ"),'Расчет нагрузки'!$L$2:$Q$13,AB$2,0),$D14*AB$2))</f>
        <v>0</v>
      </c>
      <c r="AC14" s="155">
        <f>IF(OR($Q14="",$Q14=0),0,IF(AC$2&lt;10,VLOOKUP(TEXT($C14,"МММ"),'Расчет нагрузки'!$L$2:$Q$13,AC$2,0),$D14*AC$2))</f>
        <v>0</v>
      </c>
      <c r="AD14" s="8"/>
      <c r="AE14" s="69">
        <v>1</v>
      </c>
      <c r="AF14" s="69">
        <v>1</v>
      </c>
      <c r="AG14" s="8"/>
      <c r="AH14" s="13">
        <f t="shared" si="41"/>
        <v>0</v>
      </c>
      <c r="AI14" s="13">
        <f t="shared" si="42"/>
        <v>0</v>
      </c>
      <c r="AJ14" s="13">
        <f t="shared" si="43"/>
        <v>0</v>
      </c>
      <c r="AK14" s="13">
        <f t="shared" si="44"/>
        <v>0</v>
      </c>
      <c r="AL14" s="13">
        <f t="shared" si="45"/>
        <v>0</v>
      </c>
      <c r="AM14" s="13">
        <f t="shared" si="46"/>
        <v>0</v>
      </c>
      <c r="AN14" s="13">
        <f t="shared" si="47"/>
        <v>0</v>
      </c>
      <c r="AO14" s="13">
        <f t="shared" si="48"/>
        <v>0</v>
      </c>
      <c r="AP14" s="13">
        <f t="shared" si="20"/>
        <v>0</v>
      </c>
      <c r="AQ14" s="13">
        <f t="shared" si="21"/>
        <v>0</v>
      </c>
      <c r="AR14" s="13">
        <f t="shared" si="22"/>
        <v>0</v>
      </c>
      <c r="AS14" s="13">
        <f t="shared" si="23"/>
        <v>0</v>
      </c>
      <c r="AT14" s="13">
        <f t="shared" si="24"/>
        <v>0</v>
      </c>
      <c r="AU14" s="13">
        <f t="shared" si="25"/>
        <v>0</v>
      </c>
      <c r="AV14" s="13">
        <f t="shared" si="26"/>
        <v>0</v>
      </c>
      <c r="AW14" s="13">
        <f t="shared" si="27"/>
        <v>0</v>
      </c>
      <c r="AX14" s="3"/>
    </row>
    <row r="15" spans="1:50" ht="12.75" customHeight="1">
      <c r="A15" s="8" t="str">
        <f>IF(C15=Форма!$B$7*1,"1 месяц",IF(C15&gt;Форма!$B$7,(LEFT(A14,SEARCH(" ",A14,1)-1)+1)&amp;" месяц",""))</f>
        <v/>
      </c>
      <c r="B15" s="32" t="str">
        <f>IF(SUM($E$6:$L15)=0,"-",IF(SUM($E15:$L15)&gt;0,IF(AND($C15&gt;=$B$1,$C15&lt;=$B$2)*1=1,$A$1,"факт"),"прогноз"))</f>
        <v>-</v>
      </c>
      <c r="C15" s="33">
        <v>41913</v>
      </c>
      <c r="D15" s="34">
        <f>VLOOKUP($C15,'F1'!$A:$B,2,0)</f>
        <v>23</v>
      </c>
      <c r="E15" s="14"/>
      <c r="F15" s="14"/>
      <c r="G15" s="14"/>
      <c r="H15" s="14"/>
      <c r="I15" s="14"/>
      <c r="J15" s="14"/>
      <c r="K15" s="14"/>
      <c r="L15" s="14"/>
      <c r="M15" s="204">
        <f t="shared" si="35"/>
        <v>0</v>
      </c>
      <c r="N15" s="15">
        <f t="shared" si="36"/>
        <v>0</v>
      </c>
      <c r="O15" s="15">
        <f t="shared" si="37"/>
        <v>0</v>
      </c>
      <c r="P15" s="15">
        <f t="shared" si="4"/>
        <v>0</v>
      </c>
      <c r="Q15" s="204">
        <f t="shared" si="38"/>
        <v>0</v>
      </c>
      <c r="R15" s="15">
        <f t="shared" si="39"/>
        <v>0</v>
      </c>
      <c r="S15" s="15">
        <f t="shared" si="40"/>
        <v>0</v>
      </c>
      <c r="T15" s="15">
        <f t="shared" si="8"/>
        <v>0</v>
      </c>
      <c r="U15" s="9">
        <f t="shared" si="28"/>
        <v>0</v>
      </c>
      <c r="V15" s="9">
        <f t="shared" si="29"/>
        <v>0</v>
      </c>
      <c r="W15" s="28">
        <f t="shared" si="30"/>
        <v>0</v>
      </c>
      <c r="X15" s="9">
        <f t="shared" si="31"/>
        <v>0</v>
      </c>
      <c r="Y15" s="9">
        <f t="shared" si="32"/>
        <v>0</v>
      </c>
      <c r="Z15" s="28">
        <f t="shared" si="33"/>
        <v>0</v>
      </c>
      <c r="AA15" s="8"/>
      <c r="AB15" s="155">
        <f>IF(OR($M15="",$M15=0),0,IF(AB$2&lt;10,VLOOKUP(TEXT($C15,"МММ"),'Расчет нагрузки'!$L$2:$Q$13,AB$2,0),$D15*AB$2))</f>
        <v>0</v>
      </c>
      <c r="AC15" s="155">
        <f>IF(OR($Q15="",$Q15=0),0,IF(AC$2&lt;10,VLOOKUP(TEXT($C15,"МММ"),'Расчет нагрузки'!$L$2:$Q$13,AC$2,0),$D15*AC$2))</f>
        <v>0</v>
      </c>
      <c r="AD15" s="8"/>
      <c r="AE15" s="69">
        <v>1</v>
      </c>
      <c r="AF15" s="69">
        <v>1</v>
      </c>
      <c r="AG15" s="8"/>
      <c r="AH15" s="13">
        <f t="shared" si="41"/>
        <v>0</v>
      </c>
      <c r="AI15" s="13">
        <f t="shared" si="42"/>
        <v>0</v>
      </c>
      <c r="AJ15" s="13">
        <f t="shared" si="43"/>
        <v>0</v>
      </c>
      <c r="AK15" s="13">
        <f t="shared" si="44"/>
        <v>0</v>
      </c>
      <c r="AL15" s="13">
        <f t="shared" si="45"/>
        <v>0</v>
      </c>
      <c r="AM15" s="13">
        <f t="shared" si="46"/>
        <v>0</v>
      </c>
      <c r="AN15" s="13">
        <f t="shared" si="47"/>
        <v>0</v>
      </c>
      <c r="AO15" s="13">
        <f t="shared" si="48"/>
        <v>0</v>
      </c>
      <c r="AP15" s="13">
        <f t="shared" si="20"/>
        <v>0</v>
      </c>
      <c r="AQ15" s="13">
        <f t="shared" si="21"/>
        <v>0</v>
      </c>
      <c r="AR15" s="13">
        <f t="shared" si="22"/>
        <v>0</v>
      </c>
      <c r="AS15" s="13">
        <f t="shared" si="23"/>
        <v>0</v>
      </c>
      <c r="AT15" s="13">
        <f t="shared" si="24"/>
        <v>0</v>
      </c>
      <c r="AU15" s="13">
        <f t="shared" si="25"/>
        <v>0</v>
      </c>
      <c r="AV15" s="13">
        <f t="shared" si="26"/>
        <v>0</v>
      </c>
      <c r="AW15" s="13">
        <f t="shared" si="27"/>
        <v>0</v>
      </c>
      <c r="AX15" s="3"/>
    </row>
    <row r="16" spans="1:50" ht="12.75" customHeight="1">
      <c r="A16" s="8" t="str">
        <f>IF(C16=Форма!$B$7*1,"1 месяц",IF(C16&gt;Форма!$B$7,(LEFT(A15,SEARCH(" ",A15,1)-1)+1)&amp;" месяц",""))</f>
        <v/>
      </c>
      <c r="B16" s="32" t="str">
        <f>IF(SUM($E$6:$L16)=0,"-",IF(SUM($E16:$L16)&gt;0,IF(AND($C16&gt;=$B$1,$C16&lt;=$B$2)*1=1,$A$1,"факт"),"прогноз"))</f>
        <v>-</v>
      </c>
      <c r="C16" s="33">
        <v>41944</v>
      </c>
      <c r="D16" s="34">
        <f>VLOOKUP($C16,'F1'!$A:$B,2,0)</f>
        <v>18</v>
      </c>
      <c r="E16" s="14"/>
      <c r="F16" s="14"/>
      <c r="G16" s="14"/>
      <c r="H16" s="14"/>
      <c r="I16" s="14"/>
      <c r="J16" s="14"/>
      <c r="K16" s="14"/>
      <c r="L16" s="14"/>
      <c r="M16" s="204">
        <f t="shared" si="35"/>
        <v>0</v>
      </c>
      <c r="N16" s="15">
        <f t="shared" si="36"/>
        <v>0</v>
      </c>
      <c r="O16" s="15">
        <f t="shared" si="37"/>
        <v>0</v>
      </c>
      <c r="P16" s="15">
        <f t="shared" si="4"/>
        <v>0</v>
      </c>
      <c r="Q16" s="204">
        <f t="shared" si="38"/>
        <v>0</v>
      </c>
      <c r="R16" s="15">
        <f t="shared" si="39"/>
        <v>0</v>
      </c>
      <c r="S16" s="15">
        <f t="shared" si="40"/>
        <v>0</v>
      </c>
      <c r="T16" s="15">
        <f t="shared" si="8"/>
        <v>0</v>
      </c>
      <c r="U16" s="9">
        <f t="shared" si="28"/>
        <v>0</v>
      </c>
      <c r="V16" s="9">
        <f t="shared" si="29"/>
        <v>0</v>
      </c>
      <c r="W16" s="28">
        <f t="shared" si="30"/>
        <v>0</v>
      </c>
      <c r="X16" s="9">
        <f t="shared" si="31"/>
        <v>0</v>
      </c>
      <c r="Y16" s="9">
        <f t="shared" si="32"/>
        <v>0</v>
      </c>
      <c r="Z16" s="28">
        <f t="shared" si="33"/>
        <v>0</v>
      </c>
      <c r="AA16" s="8"/>
      <c r="AB16" s="155">
        <f>IF(OR($M16="",$M16=0),0,IF(AB$2&lt;10,VLOOKUP(TEXT($C16,"МММ"),'Расчет нагрузки'!$L$2:$Q$13,AB$2,0),$D16*AB$2))</f>
        <v>0</v>
      </c>
      <c r="AC16" s="155">
        <f>IF(OR($Q16="",$Q16=0),0,IF(AC$2&lt;10,VLOOKUP(TEXT($C16,"МММ"),'Расчет нагрузки'!$L$2:$Q$13,AC$2,0),$D16*AC$2))</f>
        <v>0</v>
      </c>
      <c r="AD16" s="8"/>
      <c r="AE16" s="69">
        <v>1</v>
      </c>
      <c r="AF16" s="69">
        <v>1</v>
      </c>
      <c r="AG16" s="8"/>
      <c r="AH16" s="13">
        <f t="shared" si="41"/>
        <v>0</v>
      </c>
      <c r="AI16" s="13">
        <f t="shared" si="42"/>
        <v>0</v>
      </c>
      <c r="AJ16" s="13">
        <f t="shared" si="43"/>
        <v>0</v>
      </c>
      <c r="AK16" s="13">
        <f t="shared" si="44"/>
        <v>0</v>
      </c>
      <c r="AL16" s="13">
        <f t="shared" si="45"/>
        <v>0</v>
      </c>
      <c r="AM16" s="13">
        <f t="shared" si="46"/>
        <v>0</v>
      </c>
      <c r="AN16" s="13">
        <f t="shared" si="47"/>
        <v>0</v>
      </c>
      <c r="AO16" s="13">
        <f t="shared" si="48"/>
        <v>0</v>
      </c>
      <c r="AP16" s="13">
        <f t="shared" si="20"/>
        <v>0</v>
      </c>
      <c r="AQ16" s="13">
        <f t="shared" si="21"/>
        <v>0</v>
      </c>
      <c r="AR16" s="13">
        <f t="shared" si="22"/>
        <v>0</v>
      </c>
      <c r="AS16" s="13">
        <f t="shared" si="23"/>
        <v>0</v>
      </c>
      <c r="AT16" s="13">
        <f t="shared" si="24"/>
        <v>0</v>
      </c>
      <c r="AU16" s="13">
        <f t="shared" si="25"/>
        <v>0</v>
      </c>
      <c r="AV16" s="13">
        <f t="shared" si="26"/>
        <v>0</v>
      </c>
      <c r="AW16" s="13">
        <f t="shared" si="27"/>
        <v>0</v>
      </c>
      <c r="AX16" s="3"/>
    </row>
    <row r="17" spans="1:50" ht="12.75" customHeight="1">
      <c r="A17" s="8" t="str">
        <f>IF(C17=Форма!$B$7*1,"1 месяц",IF(C17&gt;Форма!$B$7,(LEFT(A16,SEARCH(" ",A16,1)-1)+1)&amp;" месяц",""))</f>
        <v/>
      </c>
      <c r="B17" s="32" t="str">
        <f>IF(SUM($E$6:$L17)=0,"-",IF(SUM($E17:$L17)&gt;0,IF(AND($C17&gt;=$B$1,$C17&lt;=$B$2)*1=1,$A$1,"факт"),"прогноз"))</f>
        <v>-</v>
      </c>
      <c r="C17" s="33">
        <v>41974</v>
      </c>
      <c r="D17" s="34">
        <f>VLOOKUP($C17,'F1'!$A:$B,2,0)</f>
        <v>23</v>
      </c>
      <c r="E17" s="14"/>
      <c r="F17" s="14"/>
      <c r="G17" s="14"/>
      <c r="H17" s="14"/>
      <c r="I17" s="14"/>
      <c r="J17" s="14"/>
      <c r="K17" s="14"/>
      <c r="L17" s="14"/>
      <c r="M17" s="204">
        <f t="shared" si="35"/>
        <v>0</v>
      </c>
      <c r="N17" s="15">
        <f t="shared" si="36"/>
        <v>0</v>
      </c>
      <c r="O17" s="15">
        <f t="shared" si="37"/>
        <v>0</v>
      </c>
      <c r="P17" s="15">
        <f t="shared" si="4"/>
        <v>0</v>
      </c>
      <c r="Q17" s="204">
        <f t="shared" si="38"/>
        <v>0</v>
      </c>
      <c r="R17" s="15">
        <f t="shared" si="39"/>
        <v>0</v>
      </c>
      <c r="S17" s="15">
        <f t="shared" si="40"/>
        <v>0</v>
      </c>
      <c r="T17" s="15">
        <f t="shared" si="8"/>
        <v>0</v>
      </c>
      <c r="U17" s="9">
        <f t="shared" si="28"/>
        <v>0</v>
      </c>
      <c r="V17" s="9">
        <f t="shared" si="29"/>
        <v>0</v>
      </c>
      <c r="W17" s="28">
        <f t="shared" si="30"/>
        <v>0</v>
      </c>
      <c r="X17" s="9">
        <f t="shared" si="31"/>
        <v>0</v>
      </c>
      <c r="Y17" s="9">
        <f t="shared" si="32"/>
        <v>0</v>
      </c>
      <c r="Z17" s="28">
        <f t="shared" si="33"/>
        <v>0</v>
      </c>
      <c r="AA17" s="8"/>
      <c r="AB17" s="155">
        <f>IF(OR($M17="",$M17=0),0,IF(AB$2&lt;10,VLOOKUP(TEXT($C17,"МММ"),'Расчет нагрузки'!$L$2:$Q$13,AB$2,0),$D17*AB$2))</f>
        <v>0</v>
      </c>
      <c r="AC17" s="155">
        <f>IF(OR($Q17="",$Q17=0),0,IF(AC$2&lt;10,VLOOKUP(TEXT($C17,"МММ"),'Расчет нагрузки'!$L$2:$Q$13,AC$2,0),$D17*AC$2))</f>
        <v>0</v>
      </c>
      <c r="AD17" s="8"/>
      <c r="AE17" s="69">
        <v>1</v>
      </c>
      <c r="AF17" s="69">
        <v>1</v>
      </c>
      <c r="AG17" s="8"/>
      <c r="AH17" s="13">
        <f t="shared" si="41"/>
        <v>0</v>
      </c>
      <c r="AI17" s="13">
        <f t="shared" si="42"/>
        <v>0</v>
      </c>
      <c r="AJ17" s="13">
        <f t="shared" si="43"/>
        <v>0</v>
      </c>
      <c r="AK17" s="13">
        <f t="shared" si="44"/>
        <v>0</v>
      </c>
      <c r="AL17" s="13">
        <f t="shared" si="45"/>
        <v>0</v>
      </c>
      <c r="AM17" s="13">
        <f t="shared" si="46"/>
        <v>0</v>
      </c>
      <c r="AN17" s="13">
        <f t="shared" si="47"/>
        <v>0</v>
      </c>
      <c r="AO17" s="13">
        <f t="shared" si="48"/>
        <v>0</v>
      </c>
      <c r="AP17" s="13">
        <f t="shared" si="20"/>
        <v>0</v>
      </c>
      <c r="AQ17" s="13">
        <f t="shared" si="21"/>
        <v>0</v>
      </c>
      <c r="AR17" s="13">
        <f t="shared" si="22"/>
        <v>0</v>
      </c>
      <c r="AS17" s="13">
        <f t="shared" si="23"/>
        <v>0</v>
      </c>
      <c r="AT17" s="13">
        <f t="shared" si="24"/>
        <v>0</v>
      </c>
      <c r="AU17" s="13">
        <f t="shared" si="25"/>
        <v>0</v>
      </c>
      <c r="AV17" s="13">
        <f t="shared" si="26"/>
        <v>0</v>
      </c>
      <c r="AW17" s="13">
        <f t="shared" si="27"/>
        <v>0</v>
      </c>
      <c r="AX17" s="3"/>
    </row>
    <row r="18" spans="1:50" ht="12.75" customHeight="1">
      <c r="A18" s="8" t="str">
        <f>IF(C18=Форма!$B$7*1,"1 месяц",IF(C18&gt;Форма!$B$7,(LEFT(A17,SEARCH(" ",A17,1)-1)+1)&amp;" месяц",""))</f>
        <v/>
      </c>
      <c r="B18" s="32" t="str">
        <f>IF(SUM($E$6:$L18)=0,"-",IF(SUM($E18:$L18)&gt;0,IF(AND($C18&gt;=$B$1,$C18&lt;=$B$2)*1=1,$A$1,"факт"),"прогноз"))</f>
        <v>-</v>
      </c>
      <c r="C18" s="33">
        <v>42005</v>
      </c>
      <c r="D18" s="34">
        <f>VLOOKUP($C18,'F1'!$A:$B,2,0)</f>
        <v>15</v>
      </c>
      <c r="E18" s="14"/>
      <c r="F18" s="14"/>
      <c r="G18" s="14"/>
      <c r="H18" s="14"/>
      <c r="I18" s="14"/>
      <c r="J18" s="14"/>
      <c r="K18" s="14"/>
      <c r="L18" s="14"/>
      <c r="M18" s="204">
        <f t="shared" si="35"/>
        <v>0</v>
      </c>
      <c r="N18" s="15">
        <f t="shared" si="36"/>
        <v>0</v>
      </c>
      <c r="O18" s="15">
        <f t="shared" si="37"/>
        <v>0</v>
      </c>
      <c r="P18" s="15">
        <f t="shared" si="4"/>
        <v>0</v>
      </c>
      <c r="Q18" s="204">
        <f t="shared" si="38"/>
        <v>0</v>
      </c>
      <c r="R18" s="15">
        <f t="shared" si="39"/>
        <v>0</v>
      </c>
      <c r="S18" s="15">
        <f t="shared" si="40"/>
        <v>0</v>
      </c>
      <c r="T18" s="15">
        <f t="shared" si="8"/>
        <v>0</v>
      </c>
      <c r="U18" s="9">
        <f t="shared" si="28"/>
        <v>0</v>
      </c>
      <c r="V18" s="9">
        <f t="shared" si="29"/>
        <v>0</v>
      </c>
      <c r="W18" s="28">
        <f t="shared" si="30"/>
        <v>0</v>
      </c>
      <c r="X18" s="9">
        <f t="shared" si="31"/>
        <v>0</v>
      </c>
      <c r="Y18" s="9">
        <f t="shared" si="32"/>
        <v>0</v>
      </c>
      <c r="Z18" s="28">
        <f t="shared" si="33"/>
        <v>0</v>
      </c>
      <c r="AA18" s="8"/>
      <c r="AB18" s="155">
        <f>IF(OR($M18="",$M18=0),0,IF(AB$2&lt;10,VLOOKUP(TEXT($C18,"МММ"),'Расчет нагрузки'!$L$2:$Q$13,AB$2,0),$D18*AB$2))</f>
        <v>0</v>
      </c>
      <c r="AC18" s="155">
        <f>IF(OR($Q18="",$Q18=0),0,IF(AC$2&lt;10,VLOOKUP(TEXT($C18,"МММ"),'Расчет нагрузки'!$L$2:$Q$13,AC$2,0),$D18*AC$2))</f>
        <v>0</v>
      </c>
      <c r="AD18" s="8"/>
      <c r="AE18" s="69">
        <v>1</v>
      </c>
      <c r="AF18" s="69">
        <v>1</v>
      </c>
      <c r="AG18" s="8"/>
      <c r="AH18" s="13">
        <f t="shared" si="41"/>
        <v>0</v>
      </c>
      <c r="AI18" s="13">
        <f t="shared" si="42"/>
        <v>0</v>
      </c>
      <c r="AJ18" s="13">
        <f t="shared" si="43"/>
        <v>0</v>
      </c>
      <c r="AK18" s="13">
        <f t="shared" si="44"/>
        <v>0</v>
      </c>
      <c r="AL18" s="13">
        <f t="shared" si="45"/>
        <v>0</v>
      </c>
      <c r="AM18" s="13">
        <f t="shared" si="46"/>
        <v>0</v>
      </c>
      <c r="AN18" s="13">
        <f t="shared" si="47"/>
        <v>0</v>
      </c>
      <c r="AO18" s="13">
        <f t="shared" si="48"/>
        <v>0</v>
      </c>
      <c r="AP18" s="13">
        <f t="shared" si="20"/>
        <v>0</v>
      </c>
      <c r="AQ18" s="13">
        <f t="shared" si="21"/>
        <v>0</v>
      </c>
      <c r="AR18" s="13">
        <f t="shared" si="22"/>
        <v>0</v>
      </c>
      <c r="AS18" s="13">
        <f t="shared" si="23"/>
        <v>0</v>
      </c>
      <c r="AT18" s="13">
        <f t="shared" si="24"/>
        <v>0</v>
      </c>
      <c r="AU18" s="13">
        <f t="shared" si="25"/>
        <v>0</v>
      </c>
      <c r="AV18" s="13">
        <f t="shared" si="26"/>
        <v>0</v>
      </c>
      <c r="AW18" s="13">
        <f t="shared" si="27"/>
        <v>0</v>
      </c>
      <c r="AX18" s="3"/>
    </row>
    <row r="19" spans="1:50" ht="12.75" customHeight="1">
      <c r="A19" s="8" t="str">
        <f>IF(C19=Форма!$B$7*1,"1 месяц",IF(C19&gt;Форма!$B$7,(LEFT(A18,SEARCH(" ",A18,1)-1)+1)&amp;" месяц",""))</f>
        <v/>
      </c>
      <c r="B19" s="32" t="str">
        <f>IF(SUM($E$6:$L19)=0,"-",IF(SUM($E19:$L19)&gt;0,IF(AND($C19&gt;=$B$1,$C19&lt;=$B$2)*1=1,$A$1,"факт"),"прогноз"))</f>
        <v>-</v>
      </c>
      <c r="C19" s="33">
        <v>42036</v>
      </c>
      <c r="D19" s="34">
        <f>VLOOKUP($C19,'F1'!$A:$B,2,0)</f>
        <v>19</v>
      </c>
      <c r="E19" s="14"/>
      <c r="F19" s="14"/>
      <c r="G19" s="14"/>
      <c r="H19" s="14"/>
      <c r="I19" s="14"/>
      <c r="J19" s="14"/>
      <c r="K19" s="14"/>
      <c r="L19" s="14"/>
      <c r="M19" s="204">
        <f t="shared" si="35"/>
        <v>0</v>
      </c>
      <c r="N19" s="15">
        <f t="shared" si="36"/>
        <v>0</v>
      </c>
      <c r="O19" s="15">
        <f t="shared" si="37"/>
        <v>0</v>
      </c>
      <c r="P19" s="15">
        <f t="shared" si="4"/>
        <v>0</v>
      </c>
      <c r="Q19" s="204">
        <f t="shared" si="38"/>
        <v>0</v>
      </c>
      <c r="R19" s="15">
        <f t="shared" si="39"/>
        <v>0</v>
      </c>
      <c r="S19" s="15">
        <f t="shared" si="40"/>
        <v>0</v>
      </c>
      <c r="T19" s="15">
        <f t="shared" si="8"/>
        <v>0</v>
      </c>
      <c r="U19" s="9">
        <f t="shared" si="28"/>
        <v>0</v>
      </c>
      <c r="V19" s="9">
        <f t="shared" si="29"/>
        <v>0</v>
      </c>
      <c r="W19" s="28">
        <f t="shared" si="30"/>
        <v>0</v>
      </c>
      <c r="X19" s="9">
        <f t="shared" si="31"/>
        <v>0</v>
      </c>
      <c r="Y19" s="9">
        <f t="shared" si="32"/>
        <v>0</v>
      </c>
      <c r="Z19" s="28">
        <f t="shared" si="33"/>
        <v>0</v>
      </c>
      <c r="AA19" s="8"/>
      <c r="AB19" s="155">
        <f>IF(OR($M19="",$M19=0),0,IF(AB$2&lt;10,VLOOKUP(TEXT($C19,"МММ"),'Расчет нагрузки'!$L$2:$Q$13,AB$2,0),$D19*AB$2))</f>
        <v>0</v>
      </c>
      <c r="AC19" s="155">
        <f>IF(OR($Q19="",$Q19=0),0,IF(AC$2&lt;10,VLOOKUP(TEXT($C19,"МММ"),'Расчет нагрузки'!$L$2:$Q$13,AC$2,0),$D19*AC$2))</f>
        <v>0</v>
      </c>
      <c r="AD19" s="8"/>
      <c r="AE19" s="69">
        <v>1</v>
      </c>
      <c r="AF19" s="69">
        <v>1</v>
      </c>
      <c r="AG19" s="8"/>
      <c r="AH19" s="13">
        <f t="shared" si="41"/>
        <v>0</v>
      </c>
      <c r="AI19" s="13">
        <f t="shared" si="42"/>
        <v>0</v>
      </c>
      <c r="AJ19" s="13">
        <f t="shared" si="43"/>
        <v>0</v>
      </c>
      <c r="AK19" s="13">
        <f t="shared" si="44"/>
        <v>0</v>
      </c>
      <c r="AL19" s="13">
        <f t="shared" si="45"/>
        <v>0</v>
      </c>
      <c r="AM19" s="13">
        <f t="shared" si="46"/>
        <v>0</v>
      </c>
      <c r="AN19" s="13">
        <f t="shared" si="47"/>
        <v>0</v>
      </c>
      <c r="AO19" s="13">
        <f t="shared" si="48"/>
        <v>0</v>
      </c>
      <c r="AP19" s="13">
        <f t="shared" si="20"/>
        <v>0</v>
      </c>
      <c r="AQ19" s="13">
        <f t="shared" si="21"/>
        <v>0</v>
      </c>
      <c r="AR19" s="13">
        <f t="shared" si="22"/>
        <v>0</v>
      </c>
      <c r="AS19" s="13">
        <f t="shared" si="23"/>
        <v>0</v>
      </c>
      <c r="AT19" s="13">
        <f t="shared" si="24"/>
        <v>0</v>
      </c>
      <c r="AU19" s="13">
        <f t="shared" si="25"/>
        <v>0</v>
      </c>
      <c r="AV19" s="13">
        <f t="shared" si="26"/>
        <v>0</v>
      </c>
      <c r="AW19" s="13">
        <f t="shared" si="27"/>
        <v>0</v>
      </c>
      <c r="AX19" s="3"/>
    </row>
    <row r="20" spans="1:50" ht="12.75" customHeight="1">
      <c r="A20" s="8" t="str">
        <f>IF(C20=Форма!$B$7*1,"1 месяц",IF(C20&gt;Форма!$B$7,(LEFT(A19,SEARCH(" ",A19,1)-1)+1)&amp;" месяц",""))</f>
        <v/>
      </c>
      <c r="B20" s="32" t="str">
        <f>IF(SUM($E$6:$L20)=0,"-",IF(SUM($E20:$L20)&gt;0,IF(AND($C20&gt;=$B$1,$C20&lt;=$B$2)*1=1,$A$1,"факт"),"прогноз"))</f>
        <v>-</v>
      </c>
      <c r="C20" s="33">
        <v>42064</v>
      </c>
      <c r="D20" s="34">
        <f>VLOOKUP($C20,'F1'!$A:$B,2,0)</f>
        <v>21</v>
      </c>
      <c r="E20" s="14"/>
      <c r="F20" s="14"/>
      <c r="G20" s="14"/>
      <c r="H20" s="14"/>
      <c r="I20" s="14"/>
      <c r="J20" s="14"/>
      <c r="K20" s="14"/>
      <c r="L20" s="14"/>
      <c r="M20" s="204">
        <f t="shared" si="35"/>
        <v>0</v>
      </c>
      <c r="N20" s="15">
        <f t="shared" si="36"/>
        <v>0</v>
      </c>
      <c r="O20" s="15">
        <f t="shared" si="37"/>
        <v>0</v>
      </c>
      <c r="P20" s="15">
        <f t="shared" si="4"/>
        <v>0</v>
      </c>
      <c r="Q20" s="204">
        <f t="shared" si="38"/>
        <v>0</v>
      </c>
      <c r="R20" s="15">
        <f t="shared" si="39"/>
        <v>0</v>
      </c>
      <c r="S20" s="15">
        <f t="shared" si="40"/>
        <v>0</v>
      </c>
      <c r="T20" s="15">
        <f t="shared" si="8"/>
        <v>0</v>
      </c>
      <c r="U20" s="9">
        <f t="shared" si="28"/>
        <v>0</v>
      </c>
      <c r="V20" s="9">
        <f t="shared" si="29"/>
        <v>0</v>
      </c>
      <c r="W20" s="28">
        <f t="shared" si="30"/>
        <v>0</v>
      </c>
      <c r="X20" s="9">
        <f t="shared" si="31"/>
        <v>0</v>
      </c>
      <c r="Y20" s="9">
        <f t="shared" si="32"/>
        <v>0</v>
      </c>
      <c r="Z20" s="28">
        <f t="shared" si="33"/>
        <v>0</v>
      </c>
      <c r="AA20" s="8"/>
      <c r="AB20" s="155">
        <f>IF(OR($M20="",$M20=0),0,IF(AB$2&lt;10,VLOOKUP(TEXT($C20,"МММ"),'Расчет нагрузки'!$L$2:$Q$13,AB$2,0),$D20*AB$2))</f>
        <v>0</v>
      </c>
      <c r="AC20" s="155">
        <f>IF(OR($Q20="",$Q20=0),0,IF(AC$2&lt;10,VLOOKUP(TEXT($C20,"МММ"),'Расчет нагрузки'!$L$2:$Q$13,AC$2,0),$D20*AC$2))</f>
        <v>0</v>
      </c>
      <c r="AD20" s="8"/>
      <c r="AE20" s="69">
        <v>1</v>
      </c>
      <c r="AF20" s="69">
        <v>1</v>
      </c>
      <c r="AG20" s="8"/>
      <c r="AH20" s="13">
        <f t="shared" si="41"/>
        <v>0</v>
      </c>
      <c r="AI20" s="13">
        <f t="shared" si="42"/>
        <v>0</v>
      </c>
      <c r="AJ20" s="13">
        <f t="shared" si="43"/>
        <v>0</v>
      </c>
      <c r="AK20" s="13">
        <f t="shared" si="44"/>
        <v>0</v>
      </c>
      <c r="AL20" s="13">
        <f t="shared" si="45"/>
        <v>0</v>
      </c>
      <c r="AM20" s="13">
        <f t="shared" si="46"/>
        <v>0</v>
      </c>
      <c r="AN20" s="13">
        <f t="shared" si="47"/>
        <v>0</v>
      </c>
      <c r="AO20" s="13">
        <f t="shared" si="48"/>
        <v>0</v>
      </c>
      <c r="AP20" s="13">
        <f t="shared" si="20"/>
        <v>0</v>
      </c>
      <c r="AQ20" s="13">
        <f t="shared" si="21"/>
        <v>0</v>
      </c>
      <c r="AR20" s="13">
        <f t="shared" si="22"/>
        <v>0</v>
      </c>
      <c r="AS20" s="13">
        <f t="shared" si="23"/>
        <v>0</v>
      </c>
      <c r="AT20" s="13">
        <f t="shared" si="24"/>
        <v>0</v>
      </c>
      <c r="AU20" s="13">
        <f t="shared" si="25"/>
        <v>0</v>
      </c>
      <c r="AV20" s="13">
        <f t="shared" si="26"/>
        <v>0</v>
      </c>
      <c r="AW20" s="13">
        <f t="shared" si="27"/>
        <v>0</v>
      </c>
      <c r="AX20" s="3"/>
    </row>
    <row r="21" spans="1:50" ht="12.75" customHeight="1">
      <c r="A21" s="8" t="str">
        <f>IF(C21=Форма!$B$7*1,"1 месяц",IF(C21&gt;Форма!$B$7,(LEFT(A20,SEARCH(" ",A20,1)-1)+1)&amp;" месяц",""))</f>
        <v/>
      </c>
      <c r="B21" s="32" t="str">
        <f>IF(SUM($E$6:$L21)=0,"-",IF(SUM($E21:$L21)&gt;0,IF(AND($C21&gt;=$B$1,$C21&lt;=$B$2)*1=1,$A$1,"факт"),"прогноз"))</f>
        <v>-</v>
      </c>
      <c r="C21" s="33">
        <v>42095</v>
      </c>
      <c r="D21" s="34">
        <f>VLOOKUP($C21,'F1'!$A:$B,2,0)</f>
        <v>22</v>
      </c>
      <c r="E21" s="14"/>
      <c r="F21" s="14"/>
      <c r="G21" s="14"/>
      <c r="H21" s="14"/>
      <c r="I21" s="14"/>
      <c r="J21" s="14"/>
      <c r="K21" s="14"/>
      <c r="L21" s="14"/>
      <c r="M21" s="204">
        <f t="shared" si="35"/>
        <v>0</v>
      </c>
      <c r="N21" s="15">
        <f t="shared" si="36"/>
        <v>0</v>
      </c>
      <c r="O21" s="15">
        <f t="shared" si="37"/>
        <v>0</v>
      </c>
      <c r="P21" s="15">
        <f t="shared" si="4"/>
        <v>0</v>
      </c>
      <c r="Q21" s="204">
        <f t="shared" si="38"/>
        <v>0</v>
      </c>
      <c r="R21" s="15">
        <f t="shared" si="39"/>
        <v>0</v>
      </c>
      <c r="S21" s="15">
        <f t="shared" si="40"/>
        <v>0</v>
      </c>
      <c r="T21" s="15">
        <f t="shared" si="8"/>
        <v>0</v>
      </c>
      <c r="U21" s="9">
        <f t="shared" si="28"/>
        <v>0</v>
      </c>
      <c r="V21" s="9">
        <f t="shared" si="29"/>
        <v>0</v>
      </c>
      <c r="W21" s="28">
        <f t="shared" si="30"/>
        <v>0</v>
      </c>
      <c r="X21" s="9">
        <f t="shared" si="31"/>
        <v>0</v>
      </c>
      <c r="Y21" s="9">
        <f t="shared" si="32"/>
        <v>0</v>
      </c>
      <c r="Z21" s="28">
        <f t="shared" si="33"/>
        <v>0</v>
      </c>
      <c r="AA21" s="8"/>
      <c r="AB21" s="155">
        <f>IF(OR($M21="",$M21=0),0,IF(AB$2&lt;10,VLOOKUP(TEXT($C21,"МММ"),'Расчет нагрузки'!$L$2:$Q$13,AB$2,0),$D21*AB$2))</f>
        <v>0</v>
      </c>
      <c r="AC21" s="155">
        <f>IF(OR($Q21="",$Q21=0),0,IF(AC$2&lt;10,VLOOKUP(TEXT($C21,"МММ"),'Расчет нагрузки'!$L$2:$Q$13,AC$2,0),$D21*AC$2))</f>
        <v>0</v>
      </c>
      <c r="AD21" s="8"/>
      <c r="AE21" s="69">
        <v>1</v>
      </c>
      <c r="AF21" s="69">
        <v>1</v>
      </c>
      <c r="AG21" s="8"/>
      <c r="AH21" s="13">
        <f t="shared" si="41"/>
        <v>0</v>
      </c>
      <c r="AI21" s="13">
        <f t="shared" si="42"/>
        <v>0</v>
      </c>
      <c r="AJ21" s="13">
        <f t="shared" si="43"/>
        <v>0</v>
      </c>
      <c r="AK21" s="13">
        <f t="shared" si="44"/>
        <v>0</v>
      </c>
      <c r="AL21" s="13">
        <f t="shared" si="45"/>
        <v>0</v>
      </c>
      <c r="AM21" s="13">
        <f t="shared" si="46"/>
        <v>0</v>
      </c>
      <c r="AN21" s="13">
        <f t="shared" si="47"/>
        <v>0</v>
      </c>
      <c r="AO21" s="13">
        <f t="shared" si="48"/>
        <v>0</v>
      </c>
      <c r="AP21" s="13">
        <f t="shared" si="20"/>
        <v>0</v>
      </c>
      <c r="AQ21" s="13">
        <f t="shared" si="21"/>
        <v>0</v>
      </c>
      <c r="AR21" s="13">
        <f t="shared" si="22"/>
        <v>0</v>
      </c>
      <c r="AS21" s="13">
        <f t="shared" si="23"/>
        <v>0</v>
      </c>
      <c r="AT21" s="13">
        <f t="shared" si="24"/>
        <v>0</v>
      </c>
      <c r="AU21" s="13">
        <f t="shared" si="25"/>
        <v>0</v>
      </c>
      <c r="AV21" s="13">
        <f t="shared" si="26"/>
        <v>0</v>
      </c>
      <c r="AW21" s="13">
        <f t="shared" si="27"/>
        <v>0</v>
      </c>
      <c r="AX21" s="3"/>
    </row>
    <row r="22" spans="1:50" ht="12.75" customHeight="1">
      <c r="A22" s="8" t="str">
        <f>IF(C22=Форма!$B$7*1,"1 месяц",IF(C22&gt;Форма!$B$7,(LEFT(A21,SEARCH(" ",A21,1)-1)+1)&amp;" месяц",""))</f>
        <v/>
      </c>
      <c r="B22" s="32" t="str">
        <f>IF(SUM($E$6:$L22)=0,"-",IF(SUM($E22:$L22)&gt;0,IF(AND($C22&gt;=$B$1,$C22&lt;=$B$2)*1=1,$A$1,"факт"),"прогноз"))</f>
        <v>-</v>
      </c>
      <c r="C22" s="33">
        <v>42125</v>
      </c>
      <c r="D22" s="34">
        <f>VLOOKUP($C22,'F1'!$A:$B,2,0)</f>
        <v>18</v>
      </c>
      <c r="E22" s="14"/>
      <c r="F22" s="14"/>
      <c r="G22" s="14"/>
      <c r="H22" s="14"/>
      <c r="I22" s="14"/>
      <c r="J22" s="14"/>
      <c r="K22" s="14"/>
      <c r="L22" s="14"/>
      <c r="M22" s="204">
        <f t="shared" si="35"/>
        <v>0</v>
      </c>
      <c r="N22" s="15">
        <f t="shared" si="36"/>
        <v>0</v>
      </c>
      <c r="O22" s="15">
        <f t="shared" si="37"/>
        <v>0</v>
      </c>
      <c r="P22" s="15">
        <f t="shared" si="4"/>
        <v>0</v>
      </c>
      <c r="Q22" s="204">
        <f t="shared" si="38"/>
        <v>0</v>
      </c>
      <c r="R22" s="15">
        <f t="shared" si="39"/>
        <v>0</v>
      </c>
      <c r="S22" s="15">
        <f t="shared" si="40"/>
        <v>0</v>
      </c>
      <c r="T22" s="15">
        <f t="shared" si="8"/>
        <v>0</v>
      </c>
      <c r="U22" s="9">
        <f t="shared" si="28"/>
        <v>0</v>
      </c>
      <c r="V22" s="9">
        <f t="shared" si="29"/>
        <v>0</v>
      </c>
      <c r="W22" s="28">
        <f t="shared" si="30"/>
        <v>0</v>
      </c>
      <c r="X22" s="9">
        <f t="shared" si="31"/>
        <v>0</v>
      </c>
      <c r="Y22" s="9">
        <f t="shared" si="32"/>
        <v>0</v>
      </c>
      <c r="Z22" s="28">
        <f t="shared" si="33"/>
        <v>0</v>
      </c>
      <c r="AA22" s="8"/>
      <c r="AB22" s="155">
        <f>IF(OR($M22="",$M22=0),0,IF(AB$2&lt;10,VLOOKUP(TEXT($C22,"МММ"),'Расчет нагрузки'!$L$2:$Q$13,AB$2,0),$D22*AB$2))</f>
        <v>0</v>
      </c>
      <c r="AC22" s="155">
        <f>IF(OR($Q22="",$Q22=0),0,IF(AC$2&lt;10,VLOOKUP(TEXT($C22,"МММ"),'Расчет нагрузки'!$L$2:$Q$13,AC$2,0),$D22*AC$2))</f>
        <v>0</v>
      </c>
      <c r="AD22" s="8"/>
      <c r="AE22" s="69">
        <v>1</v>
      </c>
      <c r="AF22" s="69">
        <v>1</v>
      </c>
      <c r="AG22" s="8"/>
      <c r="AH22" s="13">
        <f>E22</f>
        <v>0</v>
      </c>
      <c r="AI22" s="13">
        <f>F22</f>
        <v>0</v>
      </c>
      <c r="AJ22" s="13">
        <f>G22</f>
        <v>0</v>
      </c>
      <c r="AK22" s="13">
        <f t="shared" si="44"/>
        <v>0</v>
      </c>
      <c r="AL22" s="13">
        <f>I22</f>
        <v>0</v>
      </c>
      <c r="AM22" s="13">
        <f>J22</f>
        <v>0</v>
      </c>
      <c r="AN22" s="13">
        <f>K22</f>
        <v>0</v>
      </c>
      <c r="AO22" s="13">
        <f t="shared" si="48"/>
        <v>0</v>
      </c>
      <c r="AP22" s="13">
        <f t="shared" si="20"/>
        <v>0</v>
      </c>
      <c r="AQ22" s="13">
        <f t="shared" si="21"/>
        <v>0</v>
      </c>
      <c r="AR22" s="13">
        <f t="shared" si="22"/>
        <v>0</v>
      </c>
      <c r="AS22" s="13">
        <f t="shared" si="23"/>
        <v>0</v>
      </c>
      <c r="AT22" s="13">
        <f t="shared" si="24"/>
        <v>0</v>
      </c>
      <c r="AU22" s="13">
        <f t="shared" si="25"/>
        <v>0</v>
      </c>
      <c r="AV22" s="13">
        <f t="shared" si="26"/>
        <v>0</v>
      </c>
      <c r="AW22" s="13">
        <f t="shared" si="27"/>
        <v>0</v>
      </c>
      <c r="AX22" s="3"/>
    </row>
    <row r="23" spans="1:50" ht="12.75" customHeight="1">
      <c r="A23" s="8" t="str">
        <f>IF(C23=Форма!$B$7*1,"1 месяц",IF(C23&gt;Форма!$B$7,(LEFT(A22,SEARCH(" ",A22,1)-1)+1)&amp;" месяц",""))</f>
        <v/>
      </c>
      <c r="B23" s="32" t="str">
        <f>IF(SUM($E$6:$L23)=0,"-",IF(SUM($E23:$L23)&gt;0,IF(AND($C23&gt;=$B$1,$C23&lt;=$B$2)*1=1,$A$1,"факт"),"прогноз"))</f>
        <v>-</v>
      </c>
      <c r="C23" s="33">
        <v>42156</v>
      </c>
      <c r="D23" s="34">
        <f>VLOOKUP($C23,'F1'!$A:$B,2,0)</f>
        <v>21</v>
      </c>
      <c r="E23" s="14"/>
      <c r="F23" s="14"/>
      <c r="G23" s="14"/>
      <c r="H23" s="14"/>
      <c r="I23" s="14"/>
      <c r="J23" s="14"/>
      <c r="K23" s="14"/>
      <c r="L23" s="14"/>
      <c r="M23" s="204">
        <f t="shared" si="35"/>
        <v>0</v>
      </c>
      <c r="N23" s="15">
        <f t="shared" si="36"/>
        <v>0</v>
      </c>
      <c r="O23" s="15">
        <f t="shared" si="37"/>
        <v>0</v>
      </c>
      <c r="P23" s="15">
        <f t="shared" si="4"/>
        <v>0</v>
      </c>
      <c r="Q23" s="204">
        <f t="shared" si="38"/>
        <v>0</v>
      </c>
      <c r="R23" s="15">
        <f t="shared" si="39"/>
        <v>0</v>
      </c>
      <c r="S23" s="15">
        <f t="shared" si="40"/>
        <v>0</v>
      </c>
      <c r="T23" s="15">
        <f t="shared" si="8"/>
        <v>0</v>
      </c>
      <c r="U23" s="9">
        <f t="shared" si="28"/>
        <v>0</v>
      </c>
      <c r="V23" s="9">
        <f t="shared" si="29"/>
        <v>0</v>
      </c>
      <c r="W23" s="28">
        <f t="shared" si="30"/>
        <v>0</v>
      </c>
      <c r="X23" s="9">
        <f t="shared" si="31"/>
        <v>0</v>
      </c>
      <c r="Y23" s="9">
        <f t="shared" si="32"/>
        <v>0</v>
      </c>
      <c r="Z23" s="28">
        <f t="shared" si="33"/>
        <v>0</v>
      </c>
      <c r="AA23" s="8"/>
      <c r="AB23" s="155">
        <f>IF(OR($M23="",$M23=0),0,IF(AB$2&lt;10,VLOOKUP(TEXT($C23,"МММ"),'Расчет нагрузки'!$L$2:$Q$13,AB$2,0),$D23*AB$2))</f>
        <v>0</v>
      </c>
      <c r="AC23" s="155">
        <f>IF(OR($Q23="",$Q23=0),0,IF(AC$2&lt;10,VLOOKUP(TEXT($C23,"МММ"),'Расчет нагрузки'!$L$2:$Q$13,AC$2,0),$D23*AC$2))</f>
        <v>0</v>
      </c>
      <c r="AD23" s="8"/>
      <c r="AE23" s="69">
        <v>1</v>
      </c>
      <c r="AF23" s="69">
        <v>1</v>
      </c>
      <c r="AG23" s="8"/>
      <c r="AH23" s="13">
        <f t="shared" si="41"/>
        <v>0</v>
      </c>
      <c r="AI23" s="13">
        <f t="shared" si="42"/>
        <v>0</v>
      </c>
      <c r="AJ23" s="13">
        <f t="shared" si="43"/>
        <v>0</v>
      </c>
      <c r="AK23" s="13">
        <f t="shared" si="44"/>
        <v>0</v>
      </c>
      <c r="AL23" s="13">
        <f t="shared" si="45"/>
        <v>0</v>
      </c>
      <c r="AM23" s="13">
        <f t="shared" si="46"/>
        <v>0</v>
      </c>
      <c r="AN23" s="13">
        <f t="shared" si="47"/>
        <v>0</v>
      </c>
      <c r="AO23" s="13">
        <f t="shared" si="48"/>
        <v>0</v>
      </c>
      <c r="AP23" s="13">
        <f t="shared" si="20"/>
        <v>0</v>
      </c>
      <c r="AQ23" s="13">
        <f t="shared" si="21"/>
        <v>0</v>
      </c>
      <c r="AR23" s="13">
        <f t="shared" si="22"/>
        <v>0</v>
      </c>
      <c r="AS23" s="13">
        <f t="shared" si="23"/>
        <v>0</v>
      </c>
      <c r="AT23" s="13">
        <f t="shared" si="24"/>
        <v>0</v>
      </c>
      <c r="AU23" s="13">
        <f t="shared" si="25"/>
        <v>0</v>
      </c>
      <c r="AV23" s="13">
        <f t="shared" si="26"/>
        <v>0</v>
      </c>
      <c r="AW23" s="13">
        <f t="shared" si="27"/>
        <v>0</v>
      </c>
      <c r="AX23" s="3"/>
    </row>
    <row r="24" spans="1:50" ht="12.75" customHeight="1">
      <c r="A24" s="8" t="str">
        <f>IF(C24=Форма!$B$7*1,"1 месяц",IF(C24&gt;Форма!$B$7,(LEFT(A23,SEARCH(" ",A23,1)-1)+1)&amp;" месяц",""))</f>
        <v/>
      </c>
      <c r="B24" s="32" t="str">
        <f>IF(SUM($E$6:$L24)=0,"-",IF(SUM($E24:$L24)&gt;0,IF(AND($C24&gt;=$B$1,$C24&lt;=$B$2)*1=1,$A$1,"факт"),"прогноз"))</f>
        <v>-</v>
      </c>
      <c r="C24" s="33">
        <v>42186</v>
      </c>
      <c r="D24" s="34">
        <f>VLOOKUP($C24,'F1'!$A:$B,2,0)</f>
        <v>23</v>
      </c>
      <c r="E24" s="14"/>
      <c r="F24" s="14"/>
      <c r="G24" s="14"/>
      <c r="H24" s="14"/>
      <c r="I24" s="14"/>
      <c r="J24" s="14"/>
      <c r="K24" s="14"/>
      <c r="L24" s="14"/>
      <c r="M24" s="204">
        <f t="shared" si="35"/>
        <v>0</v>
      </c>
      <c r="N24" s="15">
        <f t="shared" si="36"/>
        <v>0</v>
      </c>
      <c r="O24" s="15">
        <f t="shared" si="37"/>
        <v>0</v>
      </c>
      <c r="P24" s="15">
        <f t="shared" si="4"/>
        <v>0</v>
      </c>
      <c r="Q24" s="204">
        <f t="shared" si="38"/>
        <v>0</v>
      </c>
      <c r="R24" s="15">
        <f t="shared" si="39"/>
        <v>0</v>
      </c>
      <c r="S24" s="15">
        <f t="shared" si="40"/>
        <v>0</v>
      </c>
      <c r="T24" s="15">
        <f t="shared" si="8"/>
        <v>0</v>
      </c>
      <c r="U24" s="9">
        <f t="shared" si="28"/>
        <v>0</v>
      </c>
      <c r="V24" s="9">
        <f t="shared" si="29"/>
        <v>0</v>
      </c>
      <c r="W24" s="28">
        <f t="shared" si="30"/>
        <v>0</v>
      </c>
      <c r="X24" s="9">
        <f t="shared" si="31"/>
        <v>0</v>
      </c>
      <c r="Y24" s="9">
        <f t="shared" si="32"/>
        <v>0</v>
      </c>
      <c r="Z24" s="28">
        <f t="shared" si="33"/>
        <v>0</v>
      </c>
      <c r="AA24" s="8"/>
      <c r="AB24" s="155">
        <f>IF(OR($M24="",$M24=0),0,IF(AB$2&lt;10,VLOOKUP(TEXT($C24,"МММ"),'Расчет нагрузки'!$L$2:$Q$13,AB$2,0),$D24*AB$2))</f>
        <v>0</v>
      </c>
      <c r="AC24" s="155">
        <f>IF(OR($Q24="",$Q24=0),0,IF(AC$2&lt;10,VLOOKUP(TEXT($C24,"МММ"),'Расчет нагрузки'!$L$2:$Q$13,AC$2,0),$D24*AC$2))</f>
        <v>0</v>
      </c>
      <c r="AD24" s="8"/>
      <c r="AE24" s="69">
        <v>1</v>
      </c>
      <c r="AF24" s="69">
        <v>1</v>
      </c>
      <c r="AG24" s="8"/>
      <c r="AH24" s="13">
        <f t="shared" si="41"/>
        <v>0</v>
      </c>
      <c r="AI24" s="13">
        <f t="shared" si="42"/>
        <v>0</v>
      </c>
      <c r="AJ24" s="13">
        <f t="shared" si="43"/>
        <v>0</v>
      </c>
      <c r="AK24" s="13">
        <f t="shared" si="44"/>
        <v>0</v>
      </c>
      <c r="AL24" s="13">
        <f t="shared" si="45"/>
        <v>0</v>
      </c>
      <c r="AM24" s="13">
        <f t="shared" si="46"/>
        <v>0</v>
      </c>
      <c r="AN24" s="13">
        <f t="shared" si="47"/>
        <v>0</v>
      </c>
      <c r="AO24" s="13">
        <f t="shared" si="48"/>
        <v>0</v>
      </c>
      <c r="AP24" s="13">
        <f t="shared" si="20"/>
        <v>0</v>
      </c>
      <c r="AQ24" s="13">
        <f t="shared" si="21"/>
        <v>0</v>
      </c>
      <c r="AR24" s="13">
        <f t="shared" si="22"/>
        <v>0</v>
      </c>
      <c r="AS24" s="13">
        <f t="shared" si="23"/>
        <v>0</v>
      </c>
      <c r="AT24" s="13">
        <f t="shared" si="24"/>
        <v>0</v>
      </c>
      <c r="AU24" s="13">
        <f t="shared" si="25"/>
        <v>0</v>
      </c>
      <c r="AV24" s="13">
        <f t="shared" si="26"/>
        <v>0</v>
      </c>
      <c r="AW24" s="13">
        <f t="shared" si="27"/>
        <v>0</v>
      </c>
      <c r="AX24" s="3"/>
    </row>
    <row r="25" spans="1:50" ht="12.75" customHeight="1">
      <c r="A25" s="8" t="str">
        <f>IF(C25=Форма!$B$7*1,"1 месяц",IF(C25&gt;Форма!$B$7,(LEFT(A24,SEARCH(" ",A24,1)-1)+1)&amp;" месяц",""))</f>
        <v/>
      </c>
      <c r="B25" s="32" t="str">
        <f>IF(SUM($E$6:$L25)=0,"-",IF(SUM($E25:$L25)&gt;0,IF(AND($C25&gt;=$B$1,$C25&lt;=$B$2)*1=1,$A$1,"факт"),"прогноз"))</f>
        <v>-</v>
      </c>
      <c r="C25" s="33">
        <v>42217</v>
      </c>
      <c r="D25" s="34">
        <f>VLOOKUP($C25,'F1'!$A:$B,2,0)</f>
        <v>21</v>
      </c>
      <c r="E25" s="14"/>
      <c r="F25" s="14"/>
      <c r="G25" s="14"/>
      <c r="H25" s="14"/>
      <c r="I25" s="14"/>
      <c r="J25" s="14"/>
      <c r="K25" s="14"/>
      <c r="L25" s="14"/>
      <c r="M25" s="204">
        <f t="shared" si="35"/>
        <v>0</v>
      </c>
      <c r="N25" s="15">
        <f t="shared" si="36"/>
        <v>0</v>
      </c>
      <c r="O25" s="15">
        <f t="shared" si="37"/>
        <v>0</v>
      </c>
      <c r="P25" s="15">
        <f t="shared" si="4"/>
        <v>0</v>
      </c>
      <c r="Q25" s="204">
        <f t="shared" si="38"/>
        <v>0</v>
      </c>
      <c r="R25" s="15">
        <f t="shared" si="39"/>
        <v>0</v>
      </c>
      <c r="S25" s="15">
        <f t="shared" si="40"/>
        <v>0</v>
      </c>
      <c r="T25" s="15">
        <f t="shared" si="8"/>
        <v>0</v>
      </c>
      <c r="U25" s="9">
        <f t="shared" si="28"/>
        <v>0</v>
      </c>
      <c r="V25" s="9">
        <f t="shared" si="29"/>
        <v>0</v>
      </c>
      <c r="W25" s="28">
        <f t="shared" si="30"/>
        <v>0</v>
      </c>
      <c r="X25" s="9">
        <f t="shared" si="31"/>
        <v>0</v>
      </c>
      <c r="Y25" s="9">
        <f t="shared" si="32"/>
        <v>0</v>
      </c>
      <c r="Z25" s="28">
        <f t="shared" si="33"/>
        <v>0</v>
      </c>
      <c r="AA25" s="8"/>
      <c r="AB25" s="155">
        <f>IF(OR($M25="",$M25=0),0,IF(AB$2&lt;10,VLOOKUP(TEXT($C25,"МММ"),'Расчет нагрузки'!$L$2:$Q$13,AB$2,0),$D25*AB$2))</f>
        <v>0</v>
      </c>
      <c r="AC25" s="155">
        <f>IF(OR($Q25="",$Q25=0),0,IF(AC$2&lt;10,VLOOKUP(TEXT($C25,"МММ"),'Расчет нагрузки'!$L$2:$Q$13,AC$2,0),$D25*AC$2))</f>
        <v>0</v>
      </c>
      <c r="AD25" s="8"/>
      <c r="AE25" s="69">
        <v>1</v>
      </c>
      <c r="AF25" s="69">
        <v>1</v>
      </c>
      <c r="AG25" s="8"/>
      <c r="AH25" s="13">
        <f t="shared" si="41"/>
        <v>0</v>
      </c>
      <c r="AI25" s="13">
        <f t="shared" si="42"/>
        <v>0</v>
      </c>
      <c r="AJ25" s="13">
        <f t="shared" si="43"/>
        <v>0</v>
      </c>
      <c r="AK25" s="13">
        <f t="shared" si="44"/>
        <v>0</v>
      </c>
      <c r="AL25" s="13">
        <f t="shared" si="45"/>
        <v>0</v>
      </c>
      <c r="AM25" s="13">
        <f t="shared" si="46"/>
        <v>0</v>
      </c>
      <c r="AN25" s="13">
        <f t="shared" si="47"/>
        <v>0</v>
      </c>
      <c r="AO25" s="13">
        <f t="shared" si="48"/>
        <v>0</v>
      </c>
      <c r="AP25" s="13">
        <f t="shared" si="20"/>
        <v>0</v>
      </c>
      <c r="AQ25" s="13">
        <f t="shared" si="21"/>
        <v>0</v>
      </c>
      <c r="AR25" s="13">
        <f t="shared" si="22"/>
        <v>0</v>
      </c>
      <c r="AS25" s="13">
        <f t="shared" si="23"/>
        <v>0</v>
      </c>
      <c r="AT25" s="13">
        <f t="shared" si="24"/>
        <v>0</v>
      </c>
      <c r="AU25" s="13">
        <f t="shared" si="25"/>
        <v>0</v>
      </c>
      <c r="AV25" s="13">
        <f t="shared" si="26"/>
        <v>0</v>
      </c>
      <c r="AW25" s="13">
        <f t="shared" si="27"/>
        <v>0</v>
      </c>
      <c r="AX25" s="3"/>
    </row>
    <row r="26" spans="1:50" ht="12.75" customHeight="1">
      <c r="A26" s="8" t="str">
        <f>IF(C26=Форма!$B$7*1,"1 месяц",IF(C26&gt;Форма!$B$7,(LEFT(A25,SEARCH(" ",A25,1)-1)+1)&amp;" месяц",""))</f>
        <v/>
      </c>
      <c r="B26" s="32" t="str">
        <f>IF(SUM($E$6:$L26)=0,"-",IF(SUM($E26:$L26)&gt;0,IF(AND($C26&gt;=$B$1,$C26&lt;=$B$2)*1=1,$A$1,"факт"),"прогноз"))</f>
        <v>-</v>
      </c>
      <c r="C26" s="33">
        <v>42248</v>
      </c>
      <c r="D26" s="34">
        <f>VLOOKUP($C26,'F1'!$A:$B,2,0)</f>
        <v>22</v>
      </c>
      <c r="E26" s="14"/>
      <c r="F26" s="14"/>
      <c r="G26" s="14"/>
      <c r="H26" s="14"/>
      <c r="I26" s="14"/>
      <c r="J26" s="14"/>
      <c r="K26" s="14"/>
      <c r="L26" s="14"/>
      <c r="M26" s="204">
        <f t="shared" si="35"/>
        <v>0</v>
      </c>
      <c r="N26" s="15">
        <f t="shared" si="36"/>
        <v>0</v>
      </c>
      <c r="O26" s="15">
        <f t="shared" si="37"/>
        <v>0</v>
      </c>
      <c r="P26" s="15">
        <f t="shared" si="4"/>
        <v>0</v>
      </c>
      <c r="Q26" s="204">
        <f t="shared" si="38"/>
        <v>0</v>
      </c>
      <c r="R26" s="15">
        <f t="shared" si="39"/>
        <v>0</v>
      </c>
      <c r="S26" s="15">
        <f t="shared" si="40"/>
        <v>0</v>
      </c>
      <c r="T26" s="15">
        <f t="shared" si="8"/>
        <v>0</v>
      </c>
      <c r="U26" s="9">
        <f t="shared" si="28"/>
        <v>0</v>
      </c>
      <c r="V26" s="9">
        <f t="shared" si="29"/>
        <v>0</v>
      </c>
      <c r="W26" s="28">
        <f t="shared" si="30"/>
        <v>0</v>
      </c>
      <c r="X26" s="9">
        <f t="shared" si="31"/>
        <v>0</v>
      </c>
      <c r="Y26" s="9">
        <f t="shared" si="32"/>
        <v>0</v>
      </c>
      <c r="Z26" s="28">
        <f t="shared" si="33"/>
        <v>0</v>
      </c>
      <c r="AA26" s="8"/>
      <c r="AB26" s="155">
        <f>IF(OR($M26="",$M26=0),0,IF(AB$2&lt;10,VLOOKUP(TEXT($C26,"МММ"),'Расчет нагрузки'!$L$2:$Q$13,AB$2,0),$D26*AB$2))</f>
        <v>0</v>
      </c>
      <c r="AC26" s="155">
        <f>IF(OR($Q26="",$Q26=0),0,IF(AC$2&lt;10,VLOOKUP(TEXT($C26,"МММ"),'Расчет нагрузки'!$L$2:$Q$13,AC$2,0),$D26*AC$2))</f>
        <v>0</v>
      </c>
      <c r="AD26" s="8"/>
      <c r="AE26" s="69">
        <v>1</v>
      </c>
      <c r="AF26" s="69">
        <v>1</v>
      </c>
      <c r="AG26" s="8"/>
      <c r="AH26" s="13">
        <f t="shared" si="41"/>
        <v>0</v>
      </c>
      <c r="AI26" s="13">
        <f t="shared" si="42"/>
        <v>0</v>
      </c>
      <c r="AJ26" s="13">
        <f t="shared" si="43"/>
        <v>0</v>
      </c>
      <c r="AK26" s="13">
        <f t="shared" si="44"/>
        <v>0</v>
      </c>
      <c r="AL26" s="13">
        <f t="shared" si="45"/>
        <v>0</v>
      </c>
      <c r="AM26" s="13">
        <f t="shared" si="46"/>
        <v>0</v>
      </c>
      <c r="AN26" s="13">
        <f t="shared" si="47"/>
        <v>0</v>
      </c>
      <c r="AO26" s="13">
        <f t="shared" si="48"/>
        <v>0</v>
      </c>
      <c r="AP26" s="13">
        <f t="shared" si="20"/>
        <v>0</v>
      </c>
      <c r="AQ26" s="13">
        <f t="shared" si="21"/>
        <v>0</v>
      </c>
      <c r="AR26" s="13">
        <f t="shared" si="22"/>
        <v>0</v>
      </c>
      <c r="AS26" s="13">
        <f t="shared" si="23"/>
        <v>0</v>
      </c>
      <c r="AT26" s="13">
        <f t="shared" si="24"/>
        <v>0</v>
      </c>
      <c r="AU26" s="13">
        <f t="shared" si="25"/>
        <v>0</v>
      </c>
      <c r="AV26" s="13">
        <f t="shared" si="26"/>
        <v>0</v>
      </c>
      <c r="AW26" s="13">
        <f t="shared" si="27"/>
        <v>0</v>
      </c>
      <c r="AX26" s="3"/>
    </row>
    <row r="27" spans="1:50" ht="12.75" customHeight="1">
      <c r="A27" s="8" t="str">
        <f>IF(C27=Форма!$B$7*1,"1 месяц",IF(C27&gt;Форма!$B$7,(LEFT(A26,SEARCH(" ",A26,1)-1)+1)&amp;" месяц",""))</f>
        <v/>
      </c>
      <c r="B27" s="32" t="str">
        <f>IF(SUM($E$6:$L27)=0,"-",IF(SUM($E27:$L27)&gt;0,IF(AND($C27&gt;=$B$1,$C27&lt;=$B$2)*1=1,$A$1,"факт"),"прогноз"))</f>
        <v>-</v>
      </c>
      <c r="C27" s="33">
        <v>42278</v>
      </c>
      <c r="D27" s="34">
        <f>VLOOKUP($C27,'F1'!$A:$B,2,0)</f>
        <v>22</v>
      </c>
      <c r="E27" s="14"/>
      <c r="F27" s="14"/>
      <c r="G27" s="14"/>
      <c r="H27" s="14"/>
      <c r="I27" s="14"/>
      <c r="J27" s="14"/>
      <c r="K27" s="14"/>
      <c r="L27" s="14"/>
      <c r="M27" s="204">
        <f t="shared" si="35"/>
        <v>0</v>
      </c>
      <c r="N27" s="15">
        <f t="shared" si="36"/>
        <v>0</v>
      </c>
      <c r="O27" s="15">
        <f t="shared" si="37"/>
        <v>0</v>
      </c>
      <c r="P27" s="15">
        <f t="shared" si="4"/>
        <v>0</v>
      </c>
      <c r="Q27" s="204">
        <f t="shared" si="38"/>
        <v>0</v>
      </c>
      <c r="R27" s="15">
        <f t="shared" si="39"/>
        <v>0</v>
      </c>
      <c r="S27" s="15">
        <f t="shared" si="40"/>
        <v>0</v>
      </c>
      <c r="T27" s="15">
        <f t="shared" si="8"/>
        <v>0</v>
      </c>
      <c r="U27" s="9">
        <f t="shared" si="28"/>
        <v>0</v>
      </c>
      <c r="V27" s="9">
        <f t="shared" si="29"/>
        <v>0</v>
      </c>
      <c r="W27" s="28">
        <f t="shared" si="30"/>
        <v>0</v>
      </c>
      <c r="X27" s="9">
        <f t="shared" si="31"/>
        <v>0</v>
      </c>
      <c r="Y27" s="9">
        <f t="shared" si="32"/>
        <v>0</v>
      </c>
      <c r="Z27" s="28">
        <f t="shared" si="33"/>
        <v>0</v>
      </c>
      <c r="AA27" s="8"/>
      <c r="AB27" s="155">
        <f>IF(OR($M27="",$M27=0),0,IF(AB$2&lt;10,VLOOKUP(TEXT($C27,"МММ"),'Расчет нагрузки'!$L$2:$Q$13,AB$2,0),$D27*AB$2))</f>
        <v>0</v>
      </c>
      <c r="AC27" s="155">
        <f>IF(OR($Q27="",$Q27=0),0,IF(AC$2&lt;10,VLOOKUP(TEXT($C27,"МММ"),'Расчет нагрузки'!$L$2:$Q$13,AC$2,0),$D27*AC$2))</f>
        <v>0</v>
      </c>
      <c r="AD27" s="8"/>
      <c r="AE27" s="69">
        <v>1</v>
      </c>
      <c r="AF27" s="69">
        <v>1</v>
      </c>
      <c r="AG27" s="8"/>
      <c r="AH27" s="13">
        <f t="shared" si="41"/>
        <v>0</v>
      </c>
      <c r="AI27" s="13">
        <f t="shared" si="42"/>
        <v>0</v>
      </c>
      <c r="AJ27" s="13">
        <f t="shared" si="43"/>
        <v>0</v>
      </c>
      <c r="AK27" s="13">
        <f t="shared" si="44"/>
        <v>0</v>
      </c>
      <c r="AL27" s="13">
        <f t="shared" si="45"/>
        <v>0</v>
      </c>
      <c r="AM27" s="13">
        <f t="shared" si="46"/>
        <v>0</v>
      </c>
      <c r="AN27" s="13">
        <f t="shared" si="47"/>
        <v>0</v>
      </c>
      <c r="AO27" s="13">
        <f t="shared" si="48"/>
        <v>0</v>
      </c>
      <c r="AP27" s="13">
        <f t="shared" si="20"/>
        <v>0</v>
      </c>
      <c r="AQ27" s="13">
        <f t="shared" si="21"/>
        <v>0</v>
      </c>
      <c r="AR27" s="13">
        <f t="shared" si="22"/>
        <v>0</v>
      </c>
      <c r="AS27" s="13">
        <f t="shared" si="23"/>
        <v>0</v>
      </c>
      <c r="AT27" s="13">
        <f t="shared" si="24"/>
        <v>0</v>
      </c>
      <c r="AU27" s="13">
        <f t="shared" si="25"/>
        <v>0</v>
      </c>
      <c r="AV27" s="13">
        <f t="shared" si="26"/>
        <v>0</v>
      </c>
      <c r="AW27" s="13">
        <f t="shared" si="27"/>
        <v>0</v>
      </c>
      <c r="AX27" s="3"/>
    </row>
    <row r="28" spans="1:50" ht="12.75" customHeight="1">
      <c r="A28" s="8" t="str">
        <f>IF(C28=Форма!$B$7*1,"1 месяц",IF(C28&gt;Форма!$B$7,(LEFT(A27,SEARCH(" ",A27,1)-1)+1)&amp;" месяц",""))</f>
        <v/>
      </c>
      <c r="B28" s="32" t="str">
        <f>IF(SUM($E$6:$L28)=0,"-",IF(SUM($E28:$L28)&gt;0,IF(AND($C28&gt;=$B$1,$C28&lt;=$B$2)*1=1,$A$1,"факт"),"прогноз"))</f>
        <v>-</v>
      </c>
      <c r="C28" s="33">
        <v>42309</v>
      </c>
      <c r="D28" s="34">
        <f>VLOOKUP($C28,'F1'!$A:$B,2,0)</f>
        <v>20</v>
      </c>
      <c r="E28" s="14"/>
      <c r="F28" s="14"/>
      <c r="G28" s="14"/>
      <c r="H28" s="14"/>
      <c r="I28" s="14"/>
      <c r="J28" s="14"/>
      <c r="K28" s="14"/>
      <c r="L28" s="14"/>
      <c r="M28" s="204">
        <f t="shared" si="35"/>
        <v>0</v>
      </c>
      <c r="N28" s="15">
        <f t="shared" si="36"/>
        <v>0</v>
      </c>
      <c r="O28" s="15">
        <f t="shared" si="37"/>
        <v>0</v>
      </c>
      <c r="P28" s="15">
        <f t="shared" si="4"/>
        <v>0</v>
      </c>
      <c r="Q28" s="204">
        <f t="shared" si="38"/>
        <v>0</v>
      </c>
      <c r="R28" s="15">
        <f t="shared" si="39"/>
        <v>0</v>
      </c>
      <c r="S28" s="15">
        <f t="shared" si="40"/>
        <v>0</v>
      </c>
      <c r="T28" s="15">
        <f t="shared" si="8"/>
        <v>0</v>
      </c>
      <c r="U28" s="9">
        <f t="shared" si="28"/>
        <v>0</v>
      </c>
      <c r="V28" s="9">
        <f t="shared" si="29"/>
        <v>0</v>
      </c>
      <c r="W28" s="28">
        <f t="shared" si="30"/>
        <v>0</v>
      </c>
      <c r="X28" s="9">
        <f t="shared" si="31"/>
        <v>0</v>
      </c>
      <c r="Y28" s="9">
        <f t="shared" si="32"/>
        <v>0</v>
      </c>
      <c r="Z28" s="28">
        <f t="shared" si="33"/>
        <v>0</v>
      </c>
      <c r="AA28" s="8"/>
      <c r="AB28" s="155">
        <f>IF(OR($M28="",$M28=0),0,IF(AB$2&lt;10,VLOOKUP(TEXT($C28,"МММ"),'Расчет нагрузки'!$L$2:$Q$13,AB$2,0),$D28*AB$2))</f>
        <v>0</v>
      </c>
      <c r="AC28" s="155">
        <f>IF(OR($Q28="",$Q28=0),0,IF(AC$2&lt;10,VLOOKUP(TEXT($C28,"МММ"),'Расчет нагрузки'!$L$2:$Q$13,AC$2,0),$D28*AC$2))</f>
        <v>0</v>
      </c>
      <c r="AD28" s="8"/>
      <c r="AE28" s="69">
        <v>1</v>
      </c>
      <c r="AF28" s="69">
        <v>1</v>
      </c>
      <c r="AG28" s="8"/>
      <c r="AH28" s="13">
        <f t="shared" si="41"/>
        <v>0</v>
      </c>
      <c r="AI28" s="13">
        <f t="shared" si="42"/>
        <v>0</v>
      </c>
      <c r="AJ28" s="13">
        <f t="shared" si="43"/>
        <v>0</v>
      </c>
      <c r="AK28" s="13">
        <f t="shared" si="44"/>
        <v>0</v>
      </c>
      <c r="AL28" s="13">
        <f t="shared" si="45"/>
        <v>0</v>
      </c>
      <c r="AM28" s="13">
        <f t="shared" si="46"/>
        <v>0</v>
      </c>
      <c r="AN28" s="13">
        <f t="shared" si="47"/>
        <v>0</v>
      </c>
      <c r="AO28" s="13">
        <f t="shared" si="48"/>
        <v>0</v>
      </c>
      <c r="AP28" s="13">
        <f t="shared" si="20"/>
        <v>0</v>
      </c>
      <c r="AQ28" s="13">
        <f t="shared" si="21"/>
        <v>0</v>
      </c>
      <c r="AR28" s="13">
        <f t="shared" si="22"/>
        <v>0</v>
      </c>
      <c r="AS28" s="13">
        <f t="shared" si="23"/>
        <v>0</v>
      </c>
      <c r="AT28" s="13">
        <f t="shared" si="24"/>
        <v>0</v>
      </c>
      <c r="AU28" s="13">
        <f t="shared" si="25"/>
        <v>0</v>
      </c>
      <c r="AV28" s="13">
        <f t="shared" si="26"/>
        <v>0</v>
      </c>
      <c r="AW28" s="13">
        <f t="shared" si="27"/>
        <v>0</v>
      </c>
      <c r="AX28" s="3"/>
    </row>
    <row r="29" spans="1:50" ht="12.75" customHeight="1">
      <c r="A29" s="8" t="str">
        <f>IF(C29=Форма!$B$7*1,"1 месяц",IF(C29&gt;Форма!$B$7,(LEFT(A28,SEARCH(" ",A28,1)-1)+1)&amp;" месяц",""))</f>
        <v/>
      </c>
      <c r="B29" s="32" t="str">
        <f>IF(SUM($E$6:$L29)=0,"-",IF(SUM($E29:$L29)&gt;0,IF(AND($C29&gt;=$B$1,$C29&lt;=$B$2)*1=1,$A$1,"факт"),"прогноз"))</f>
        <v>-</v>
      </c>
      <c r="C29" s="33">
        <v>42339</v>
      </c>
      <c r="D29" s="34">
        <f>VLOOKUP($C29,'F1'!$A:$B,2,0)</f>
        <v>23</v>
      </c>
      <c r="E29" s="14"/>
      <c r="F29" s="14"/>
      <c r="G29" s="14"/>
      <c r="H29" s="14"/>
      <c r="I29" s="14"/>
      <c r="J29" s="14"/>
      <c r="K29" s="14"/>
      <c r="L29" s="14"/>
      <c r="M29" s="204">
        <f t="shared" si="35"/>
        <v>0</v>
      </c>
      <c r="N29" s="15">
        <f t="shared" si="36"/>
        <v>0</v>
      </c>
      <c r="O29" s="15">
        <f t="shared" si="37"/>
        <v>0</v>
      </c>
      <c r="P29" s="15">
        <f t="shared" si="4"/>
        <v>0</v>
      </c>
      <c r="Q29" s="204">
        <f t="shared" si="38"/>
        <v>0</v>
      </c>
      <c r="R29" s="15">
        <f t="shared" si="39"/>
        <v>0</v>
      </c>
      <c r="S29" s="15">
        <f t="shared" si="40"/>
        <v>0</v>
      </c>
      <c r="T29" s="15">
        <f t="shared" si="8"/>
        <v>0</v>
      </c>
      <c r="U29" s="9">
        <f t="shared" si="28"/>
        <v>0</v>
      </c>
      <c r="V29" s="9">
        <f t="shared" si="29"/>
        <v>0</v>
      </c>
      <c r="W29" s="28">
        <f t="shared" si="30"/>
        <v>0</v>
      </c>
      <c r="X29" s="9">
        <f t="shared" si="31"/>
        <v>0</v>
      </c>
      <c r="Y29" s="9">
        <f t="shared" si="32"/>
        <v>0</v>
      </c>
      <c r="Z29" s="28">
        <f t="shared" si="33"/>
        <v>0</v>
      </c>
      <c r="AA29" s="8"/>
      <c r="AB29" s="155">
        <f>IF(OR($M29="",$M29=0),0,IF(AB$2&lt;10,VLOOKUP(TEXT($C29,"МММ"),'Расчет нагрузки'!$L$2:$Q$13,AB$2,0),$D29*AB$2))</f>
        <v>0</v>
      </c>
      <c r="AC29" s="155">
        <f>IF(OR($Q29="",$Q29=0),0,IF(AC$2&lt;10,VLOOKUP(TEXT($C29,"МММ"),'Расчет нагрузки'!$L$2:$Q$13,AC$2,0),$D29*AC$2))</f>
        <v>0</v>
      </c>
      <c r="AD29" s="8"/>
      <c r="AE29" s="69">
        <v>1</v>
      </c>
      <c r="AF29" s="69">
        <v>1</v>
      </c>
      <c r="AG29" s="8"/>
      <c r="AH29" s="13">
        <f t="shared" ref="AH29:AH40" si="49">E29</f>
        <v>0</v>
      </c>
      <c r="AI29" s="13">
        <f t="shared" ref="AI29:AI40" si="50">F29</f>
        <v>0</v>
      </c>
      <c r="AJ29" s="13">
        <f t="shared" ref="AJ29:AJ40" si="51">G29</f>
        <v>0</v>
      </c>
      <c r="AK29" s="13">
        <f t="shared" ref="AK29:AK40" si="52">H29</f>
        <v>0</v>
      </c>
      <c r="AL29" s="13">
        <f t="shared" ref="AL29:AL40" si="53">I29</f>
        <v>0</v>
      </c>
      <c r="AM29" s="13">
        <f t="shared" ref="AM29:AM40" si="54">J29</f>
        <v>0</v>
      </c>
      <c r="AN29" s="13">
        <f t="shared" ref="AN29:AN40" si="55">K29</f>
        <v>0</v>
      </c>
      <c r="AO29" s="13">
        <f t="shared" ref="AO29:AO40" si="56">L29</f>
        <v>0</v>
      </c>
      <c r="AP29" s="13">
        <f t="shared" si="20"/>
        <v>0</v>
      </c>
      <c r="AQ29" s="13">
        <f t="shared" si="21"/>
        <v>0</v>
      </c>
      <c r="AR29" s="13">
        <f t="shared" si="22"/>
        <v>0</v>
      </c>
      <c r="AS29" s="13">
        <f t="shared" si="23"/>
        <v>0</v>
      </c>
      <c r="AT29" s="13">
        <f t="shared" si="24"/>
        <v>0</v>
      </c>
      <c r="AU29" s="13">
        <f t="shared" si="25"/>
        <v>0</v>
      </c>
      <c r="AV29" s="13">
        <f t="shared" si="26"/>
        <v>0</v>
      </c>
      <c r="AW29" s="13">
        <f t="shared" si="27"/>
        <v>0</v>
      </c>
      <c r="AX29" s="3"/>
    </row>
    <row r="30" spans="1:50" ht="12.75" customHeight="1">
      <c r="A30" s="8" t="str">
        <f>IF(C30=Форма!$B$7*1,"1 месяц",IF(C30&gt;Форма!$B$7,(LEFT(A29,SEARCH(" ",A29,1)-1)+1)&amp;" месяц",""))</f>
        <v/>
      </c>
      <c r="B30" s="32" t="str">
        <f>IF(SUM($E$6:$L30)=0,"-",IF(SUM($E30:$L30)&gt;0,IF(AND($C30&gt;=$B$1,$C30&lt;=$B$2)*1=1,$A$1,"факт"),"прогноз"))</f>
        <v>-</v>
      </c>
      <c r="C30" s="33">
        <v>42370</v>
      </c>
      <c r="D30" s="34">
        <f>VLOOKUP($C30,'F1'!$A:$B,2,0)</f>
        <v>15</v>
      </c>
      <c r="E30" s="14"/>
      <c r="F30" s="14"/>
      <c r="G30" s="14"/>
      <c r="H30" s="14"/>
      <c r="I30" s="14"/>
      <c r="J30" s="14"/>
      <c r="K30" s="14"/>
      <c r="L30" s="14"/>
      <c r="M30" s="204">
        <f t="shared" si="35"/>
        <v>0</v>
      </c>
      <c r="N30" s="15">
        <f t="shared" si="36"/>
        <v>0</v>
      </c>
      <c r="O30" s="15">
        <f t="shared" si="37"/>
        <v>0</v>
      </c>
      <c r="P30" s="15">
        <f t="shared" si="4"/>
        <v>0</v>
      </c>
      <c r="Q30" s="204">
        <f t="shared" si="38"/>
        <v>0</v>
      </c>
      <c r="R30" s="15">
        <f t="shared" si="39"/>
        <v>0</v>
      </c>
      <c r="S30" s="15">
        <f t="shared" si="40"/>
        <v>0</v>
      </c>
      <c r="T30" s="15">
        <f t="shared" si="8"/>
        <v>0</v>
      </c>
      <c r="U30" s="9">
        <f t="shared" si="28"/>
        <v>0</v>
      </c>
      <c r="V30" s="9">
        <f t="shared" si="29"/>
        <v>0</v>
      </c>
      <c r="W30" s="28">
        <f t="shared" si="30"/>
        <v>0</v>
      </c>
      <c r="X30" s="9">
        <f t="shared" si="31"/>
        <v>0</v>
      </c>
      <c r="Y30" s="9">
        <f t="shared" si="32"/>
        <v>0</v>
      </c>
      <c r="Z30" s="28">
        <f t="shared" si="33"/>
        <v>0</v>
      </c>
      <c r="AA30" s="8"/>
      <c r="AB30" s="155">
        <f>IF(OR($M30="",$M30=0),0,IF(AB$2&lt;10,VLOOKUP(TEXT($C30,"МММ"),'Расчет нагрузки'!$L$2:$Q$13,AB$2,0),$D30*AB$2))</f>
        <v>0</v>
      </c>
      <c r="AC30" s="155">
        <f>IF(OR($Q30="",$Q30=0),0,IF(AC$2&lt;10,VLOOKUP(TEXT($C30,"МММ"),'Расчет нагрузки'!$L$2:$Q$13,AC$2,0),$D30*AC$2))</f>
        <v>0</v>
      </c>
      <c r="AD30" s="8"/>
      <c r="AE30" s="69">
        <v>1</v>
      </c>
      <c r="AF30" s="69">
        <v>1</v>
      </c>
      <c r="AG30" s="8"/>
      <c r="AH30" s="13">
        <f t="shared" si="49"/>
        <v>0</v>
      </c>
      <c r="AI30" s="13">
        <f t="shared" si="50"/>
        <v>0</v>
      </c>
      <c r="AJ30" s="13">
        <f t="shared" si="51"/>
        <v>0</v>
      </c>
      <c r="AK30" s="13">
        <f t="shared" si="52"/>
        <v>0</v>
      </c>
      <c r="AL30" s="13">
        <f t="shared" si="53"/>
        <v>0</v>
      </c>
      <c r="AM30" s="13">
        <f t="shared" si="54"/>
        <v>0</v>
      </c>
      <c r="AN30" s="13">
        <f t="shared" si="55"/>
        <v>0</v>
      </c>
      <c r="AO30" s="13">
        <f t="shared" si="56"/>
        <v>0</v>
      </c>
      <c r="AP30" s="13">
        <f t="shared" si="20"/>
        <v>0</v>
      </c>
      <c r="AQ30" s="13">
        <f t="shared" si="21"/>
        <v>0</v>
      </c>
      <c r="AR30" s="13">
        <f t="shared" si="22"/>
        <v>0</v>
      </c>
      <c r="AS30" s="13">
        <f t="shared" si="23"/>
        <v>0</v>
      </c>
      <c r="AT30" s="13">
        <f t="shared" si="24"/>
        <v>0</v>
      </c>
      <c r="AU30" s="13">
        <f t="shared" si="25"/>
        <v>0</v>
      </c>
      <c r="AV30" s="13">
        <f t="shared" si="26"/>
        <v>0</v>
      </c>
      <c r="AW30" s="13">
        <f t="shared" si="27"/>
        <v>0</v>
      </c>
      <c r="AX30" s="3"/>
    </row>
    <row r="31" spans="1:50" ht="12.75" customHeight="1">
      <c r="A31" s="8" t="str">
        <f>IF(C31=Форма!$B$7*1,"1 месяц",IF(C31&gt;Форма!$B$7,(LEFT(A30,SEARCH(" ",A30,1)-1)+1)&amp;" месяц",""))</f>
        <v/>
      </c>
      <c r="B31" s="32" t="str">
        <f>IF(SUM($E$6:$L31)=0,"-",IF(SUM($E31:$L31)&gt;0,IF(AND($C31&gt;=$B$1,$C31&lt;=$B$2)*1=1,$A$1,"факт"),"прогноз"))</f>
        <v>-</v>
      </c>
      <c r="C31" s="33">
        <v>42401</v>
      </c>
      <c r="D31" s="34">
        <f>VLOOKUP($C31,'F1'!$A:$B,2,0)</f>
        <v>20</v>
      </c>
      <c r="E31" s="14"/>
      <c r="F31" s="14"/>
      <c r="G31" s="14"/>
      <c r="H31" s="14"/>
      <c r="I31" s="14"/>
      <c r="J31" s="14"/>
      <c r="K31" s="14"/>
      <c r="L31" s="14"/>
      <c r="M31" s="204">
        <f t="shared" si="35"/>
        <v>0</v>
      </c>
      <c r="N31" s="15">
        <f t="shared" si="36"/>
        <v>0</v>
      </c>
      <c r="O31" s="15">
        <f t="shared" si="37"/>
        <v>0</v>
      </c>
      <c r="P31" s="15">
        <f t="shared" si="4"/>
        <v>0</v>
      </c>
      <c r="Q31" s="204">
        <f t="shared" si="38"/>
        <v>0</v>
      </c>
      <c r="R31" s="15">
        <f t="shared" si="39"/>
        <v>0</v>
      </c>
      <c r="S31" s="15">
        <f t="shared" si="40"/>
        <v>0</v>
      </c>
      <c r="T31" s="15">
        <f t="shared" si="8"/>
        <v>0</v>
      </c>
      <c r="U31" s="9">
        <f t="shared" si="28"/>
        <v>0</v>
      </c>
      <c r="V31" s="9">
        <f t="shared" si="29"/>
        <v>0</v>
      </c>
      <c r="W31" s="28">
        <f t="shared" si="30"/>
        <v>0</v>
      </c>
      <c r="X31" s="9">
        <f t="shared" si="31"/>
        <v>0</v>
      </c>
      <c r="Y31" s="9">
        <f t="shared" si="32"/>
        <v>0</v>
      </c>
      <c r="Z31" s="28">
        <f t="shared" si="33"/>
        <v>0</v>
      </c>
      <c r="AA31" s="8"/>
      <c r="AB31" s="155">
        <f>IF(OR($M31="",$M31=0),0,IF(AB$2&lt;10,VLOOKUP(TEXT($C31,"МММ"),'Расчет нагрузки'!$L$2:$Q$13,AB$2,0),$D31*AB$2))</f>
        <v>0</v>
      </c>
      <c r="AC31" s="155">
        <f>IF(OR($Q31="",$Q31=0),0,IF(AC$2&lt;10,VLOOKUP(TEXT($C31,"МММ"),'Расчет нагрузки'!$L$2:$Q$13,AC$2,0),$D31*AC$2))</f>
        <v>0</v>
      </c>
      <c r="AD31" s="8"/>
      <c r="AE31" s="69">
        <v>1</v>
      </c>
      <c r="AF31" s="69">
        <v>1</v>
      </c>
      <c r="AG31" s="8"/>
      <c r="AH31" s="13">
        <f t="shared" si="49"/>
        <v>0</v>
      </c>
      <c r="AI31" s="13">
        <f t="shared" si="50"/>
        <v>0</v>
      </c>
      <c r="AJ31" s="13">
        <f t="shared" si="51"/>
        <v>0</v>
      </c>
      <c r="AK31" s="13">
        <f t="shared" si="52"/>
        <v>0</v>
      </c>
      <c r="AL31" s="13">
        <f t="shared" si="53"/>
        <v>0</v>
      </c>
      <c r="AM31" s="13">
        <f t="shared" si="54"/>
        <v>0</v>
      </c>
      <c r="AN31" s="13">
        <f t="shared" si="55"/>
        <v>0</v>
      </c>
      <c r="AO31" s="13">
        <f t="shared" si="56"/>
        <v>0</v>
      </c>
      <c r="AP31" s="13">
        <f t="shared" si="20"/>
        <v>0</v>
      </c>
      <c r="AQ31" s="13">
        <f t="shared" si="21"/>
        <v>0</v>
      </c>
      <c r="AR31" s="13">
        <f t="shared" si="22"/>
        <v>0</v>
      </c>
      <c r="AS31" s="13">
        <f t="shared" si="23"/>
        <v>0</v>
      </c>
      <c r="AT31" s="13">
        <f t="shared" si="24"/>
        <v>0</v>
      </c>
      <c r="AU31" s="13">
        <f t="shared" si="25"/>
        <v>0</v>
      </c>
      <c r="AV31" s="13">
        <f t="shared" si="26"/>
        <v>0</v>
      </c>
      <c r="AW31" s="13">
        <f t="shared" si="27"/>
        <v>0</v>
      </c>
      <c r="AX31" s="3"/>
    </row>
    <row r="32" spans="1:50" ht="12.75" customHeight="1">
      <c r="A32" s="8" t="str">
        <f>IF(C32=Форма!$B$7*1,"1 месяц",IF(C32&gt;Форма!$B$7,(LEFT(A31,SEARCH(" ",A31,1)-1)+1)&amp;" месяц",""))</f>
        <v/>
      </c>
      <c r="B32" s="32" t="str">
        <f>IF(SUM($E$6:$L32)=0,"-",IF(SUM($E32:$L32)&gt;0,IF(AND($C32&gt;=$B$1,$C32&lt;=$B$2)*1=1,$A$1,"факт"),"прогноз"))</f>
        <v>-</v>
      </c>
      <c r="C32" s="33">
        <v>42430</v>
      </c>
      <c r="D32" s="34">
        <f>VLOOKUP($C32,'F1'!$A:$B,2,0)</f>
        <v>21</v>
      </c>
      <c r="E32" s="14"/>
      <c r="F32" s="14"/>
      <c r="G32" s="14"/>
      <c r="H32" s="14"/>
      <c r="I32" s="14"/>
      <c r="J32" s="14"/>
      <c r="K32" s="14"/>
      <c r="L32" s="14"/>
      <c r="M32" s="204">
        <f t="shared" si="35"/>
        <v>0</v>
      </c>
      <c r="N32" s="15">
        <f t="shared" si="36"/>
        <v>0</v>
      </c>
      <c r="O32" s="15">
        <f t="shared" si="37"/>
        <v>0</v>
      </c>
      <c r="P32" s="15">
        <f t="shared" si="4"/>
        <v>0</v>
      </c>
      <c r="Q32" s="204">
        <f t="shared" si="38"/>
        <v>0</v>
      </c>
      <c r="R32" s="15">
        <f t="shared" si="39"/>
        <v>0</v>
      </c>
      <c r="S32" s="15">
        <f t="shared" si="40"/>
        <v>0</v>
      </c>
      <c r="T32" s="15">
        <f t="shared" si="8"/>
        <v>0</v>
      </c>
      <c r="U32" s="9">
        <f t="shared" si="28"/>
        <v>0</v>
      </c>
      <c r="V32" s="9">
        <f t="shared" si="29"/>
        <v>0</v>
      </c>
      <c r="W32" s="28">
        <f t="shared" si="30"/>
        <v>0</v>
      </c>
      <c r="X32" s="9">
        <f t="shared" si="31"/>
        <v>0</v>
      </c>
      <c r="Y32" s="9">
        <f t="shared" si="32"/>
        <v>0</v>
      </c>
      <c r="Z32" s="28">
        <f t="shared" si="33"/>
        <v>0</v>
      </c>
      <c r="AA32" s="8"/>
      <c r="AB32" s="155">
        <f>IF(OR($M32="",$M32=0),0,IF(AB$2&lt;10,VLOOKUP(TEXT($C32,"МММ"),'Расчет нагрузки'!$L$2:$Q$13,AB$2,0),$D32*AB$2))</f>
        <v>0</v>
      </c>
      <c r="AC32" s="155">
        <f>IF(OR($Q32="",$Q32=0),0,IF(AC$2&lt;10,VLOOKUP(TEXT($C32,"МММ"),'Расчет нагрузки'!$L$2:$Q$13,AC$2,0),$D32*AC$2))</f>
        <v>0</v>
      </c>
      <c r="AD32" s="8"/>
      <c r="AE32" s="69">
        <v>1</v>
      </c>
      <c r="AF32" s="69">
        <v>1</v>
      </c>
      <c r="AG32" s="8"/>
      <c r="AH32" s="13">
        <f t="shared" si="49"/>
        <v>0</v>
      </c>
      <c r="AI32" s="13">
        <f t="shared" si="50"/>
        <v>0</v>
      </c>
      <c r="AJ32" s="13">
        <f t="shared" si="51"/>
        <v>0</v>
      </c>
      <c r="AK32" s="13">
        <f t="shared" si="52"/>
        <v>0</v>
      </c>
      <c r="AL32" s="13">
        <f t="shared" si="53"/>
        <v>0</v>
      </c>
      <c r="AM32" s="13">
        <f t="shared" si="54"/>
        <v>0</v>
      </c>
      <c r="AN32" s="13">
        <f t="shared" si="55"/>
        <v>0</v>
      </c>
      <c r="AO32" s="13">
        <f t="shared" si="56"/>
        <v>0</v>
      </c>
      <c r="AP32" s="13">
        <f t="shared" si="20"/>
        <v>0</v>
      </c>
      <c r="AQ32" s="13">
        <f t="shared" si="21"/>
        <v>0</v>
      </c>
      <c r="AR32" s="13">
        <f t="shared" si="22"/>
        <v>0</v>
      </c>
      <c r="AS32" s="13">
        <f t="shared" si="23"/>
        <v>0</v>
      </c>
      <c r="AT32" s="13">
        <f t="shared" si="24"/>
        <v>0</v>
      </c>
      <c r="AU32" s="13">
        <f t="shared" si="25"/>
        <v>0</v>
      </c>
      <c r="AV32" s="13">
        <f t="shared" si="26"/>
        <v>0</v>
      </c>
      <c r="AW32" s="13">
        <f t="shared" si="27"/>
        <v>0</v>
      </c>
      <c r="AX32" s="3"/>
    </row>
    <row r="33" spans="1:57" ht="12.75" customHeight="1">
      <c r="A33" s="8" t="str">
        <f>IF(C33=Форма!$B$7*1,"1 месяц",IF(C33&gt;Форма!$B$7,(LEFT(A32,SEARCH(" ",A32,1)-1)+1)&amp;" месяц",""))</f>
        <v/>
      </c>
      <c r="B33" s="32" t="str">
        <f>IF(SUM($E$6:$L33)=0,"-",IF(SUM($E33:$L33)&gt;0,IF(AND($C33&gt;=$B$1,$C33&lt;=$B$2)*1=1,$A$1,"факт"),"прогноз"))</f>
        <v>-</v>
      </c>
      <c r="C33" s="33">
        <v>42461</v>
      </c>
      <c r="D33" s="34">
        <f>VLOOKUP($C33,'F1'!$A:$B,2,0)</f>
        <v>21</v>
      </c>
      <c r="E33" s="14"/>
      <c r="F33" s="14"/>
      <c r="G33" s="14"/>
      <c r="H33" s="14"/>
      <c r="I33" s="14"/>
      <c r="J33" s="14"/>
      <c r="K33" s="14"/>
      <c r="L33" s="14"/>
      <c r="M33" s="204">
        <f t="shared" si="35"/>
        <v>0</v>
      </c>
      <c r="N33" s="15">
        <f t="shared" si="36"/>
        <v>0</v>
      </c>
      <c r="O33" s="15">
        <f t="shared" si="37"/>
        <v>0</v>
      </c>
      <c r="P33" s="15">
        <f t="shared" si="4"/>
        <v>0</v>
      </c>
      <c r="Q33" s="204">
        <f t="shared" si="38"/>
        <v>0</v>
      </c>
      <c r="R33" s="15">
        <f t="shared" si="39"/>
        <v>0</v>
      </c>
      <c r="S33" s="15">
        <f t="shared" si="40"/>
        <v>0</v>
      </c>
      <c r="T33" s="15">
        <f t="shared" si="8"/>
        <v>0</v>
      </c>
      <c r="U33" s="9">
        <f t="shared" si="28"/>
        <v>0</v>
      </c>
      <c r="V33" s="9">
        <f t="shared" si="29"/>
        <v>0</v>
      </c>
      <c r="W33" s="28">
        <f t="shared" si="30"/>
        <v>0</v>
      </c>
      <c r="X33" s="9">
        <f t="shared" si="31"/>
        <v>0</v>
      </c>
      <c r="Y33" s="9">
        <f t="shared" si="32"/>
        <v>0</v>
      </c>
      <c r="Z33" s="28">
        <f t="shared" si="33"/>
        <v>0</v>
      </c>
      <c r="AA33" s="8"/>
      <c r="AB33" s="155">
        <f>IF(OR($M33="",$M33=0),0,IF(AB$2&lt;10,VLOOKUP(TEXT($C33,"МММ"),'Расчет нагрузки'!$L$2:$Q$13,AB$2,0),$D33*AB$2))</f>
        <v>0</v>
      </c>
      <c r="AC33" s="155">
        <f>IF(OR($Q33="",$Q33=0),0,IF(AC$2&lt;10,VLOOKUP(TEXT($C33,"МММ"),'Расчет нагрузки'!$L$2:$Q$13,AC$2,0),$D33*AC$2))</f>
        <v>0</v>
      </c>
      <c r="AD33" s="8"/>
      <c r="AE33" s="69">
        <v>1</v>
      </c>
      <c r="AF33" s="69">
        <v>1</v>
      </c>
      <c r="AG33" s="8"/>
      <c r="AH33" s="13">
        <f t="shared" si="49"/>
        <v>0</v>
      </c>
      <c r="AI33" s="13">
        <f t="shared" si="50"/>
        <v>0</v>
      </c>
      <c r="AJ33" s="13">
        <f t="shared" si="51"/>
        <v>0</v>
      </c>
      <c r="AK33" s="13">
        <f t="shared" si="52"/>
        <v>0</v>
      </c>
      <c r="AL33" s="13">
        <f t="shared" si="53"/>
        <v>0</v>
      </c>
      <c r="AM33" s="13">
        <f t="shared" si="54"/>
        <v>0</v>
      </c>
      <c r="AN33" s="13">
        <f t="shared" si="55"/>
        <v>0</v>
      </c>
      <c r="AO33" s="13">
        <f t="shared" si="56"/>
        <v>0</v>
      </c>
      <c r="AP33" s="13">
        <f t="shared" si="20"/>
        <v>0</v>
      </c>
      <c r="AQ33" s="13">
        <f t="shared" si="21"/>
        <v>0</v>
      </c>
      <c r="AR33" s="13">
        <f t="shared" si="22"/>
        <v>0</v>
      </c>
      <c r="AS33" s="13">
        <f t="shared" si="23"/>
        <v>0</v>
      </c>
      <c r="AT33" s="13">
        <f t="shared" si="24"/>
        <v>0</v>
      </c>
      <c r="AU33" s="13">
        <f t="shared" si="25"/>
        <v>0</v>
      </c>
      <c r="AV33" s="13">
        <f t="shared" si="26"/>
        <v>0</v>
      </c>
      <c r="AW33" s="13">
        <f t="shared" si="27"/>
        <v>0</v>
      </c>
      <c r="AX33" s="3"/>
    </row>
    <row r="34" spans="1:57" ht="12.75" customHeight="1">
      <c r="A34" s="8" t="str">
        <f>IF(C34=Форма!$B$7*1,"1 месяц",IF(C34&gt;Форма!$B$7,(LEFT(A33,SEARCH(" ",A33,1)-1)+1)&amp;" месяц",""))</f>
        <v/>
      </c>
      <c r="B34" s="32" t="str">
        <f>IF(SUM($E$6:$L34)=0,"-",IF(SUM($E34:$L34)&gt;0,IF(AND($C34&gt;=$B$1,$C34&lt;=$B$2)*1=1,$A$1,"факт"),"прогноз"))</f>
        <v>-</v>
      </c>
      <c r="C34" s="33">
        <v>42491</v>
      </c>
      <c r="D34" s="34">
        <f>VLOOKUP($C34,'F1'!$A:$B,2,0)</f>
        <v>19</v>
      </c>
      <c r="E34" s="14"/>
      <c r="F34" s="14"/>
      <c r="G34" s="14"/>
      <c r="H34" s="14"/>
      <c r="I34" s="14"/>
      <c r="J34" s="14"/>
      <c r="K34" s="14"/>
      <c r="L34" s="14"/>
      <c r="M34" s="204">
        <f t="shared" si="35"/>
        <v>0</v>
      </c>
      <c r="N34" s="15">
        <f t="shared" si="36"/>
        <v>0</v>
      </c>
      <c r="O34" s="15">
        <f t="shared" si="37"/>
        <v>0</v>
      </c>
      <c r="P34" s="15">
        <f t="shared" si="4"/>
        <v>0</v>
      </c>
      <c r="Q34" s="204">
        <f t="shared" si="38"/>
        <v>0</v>
      </c>
      <c r="R34" s="15">
        <f t="shared" si="39"/>
        <v>0</v>
      </c>
      <c r="S34" s="15">
        <f t="shared" si="40"/>
        <v>0</v>
      </c>
      <c r="T34" s="15">
        <f t="shared" si="8"/>
        <v>0</v>
      </c>
      <c r="U34" s="9">
        <f t="shared" si="28"/>
        <v>0</v>
      </c>
      <c r="V34" s="9">
        <f t="shared" si="29"/>
        <v>0</v>
      </c>
      <c r="W34" s="28">
        <f t="shared" si="30"/>
        <v>0</v>
      </c>
      <c r="X34" s="9">
        <f t="shared" si="31"/>
        <v>0</v>
      </c>
      <c r="Y34" s="9">
        <f t="shared" si="32"/>
        <v>0</v>
      </c>
      <c r="Z34" s="28">
        <f t="shared" si="33"/>
        <v>0</v>
      </c>
      <c r="AA34" s="8"/>
      <c r="AB34" s="155">
        <f>IF(OR($M34="",$M34=0),0,IF(AB$2&lt;10,VLOOKUP(TEXT($C34,"МММ"),'Расчет нагрузки'!$L$2:$Q$13,AB$2,0),$D34*AB$2))</f>
        <v>0</v>
      </c>
      <c r="AC34" s="155">
        <f>IF(OR($Q34="",$Q34=0),0,IF(AC$2&lt;10,VLOOKUP(TEXT($C34,"МММ"),'Расчет нагрузки'!$L$2:$Q$13,AC$2,0),$D34*AC$2))</f>
        <v>0</v>
      </c>
      <c r="AD34" s="8"/>
      <c r="AE34" s="69">
        <v>1</v>
      </c>
      <c r="AF34" s="69">
        <v>1</v>
      </c>
      <c r="AG34" s="8"/>
      <c r="AH34" s="13">
        <f t="shared" si="49"/>
        <v>0</v>
      </c>
      <c r="AI34" s="13">
        <f t="shared" si="50"/>
        <v>0</v>
      </c>
      <c r="AJ34" s="13">
        <f t="shared" si="51"/>
        <v>0</v>
      </c>
      <c r="AK34" s="13">
        <f t="shared" si="52"/>
        <v>0</v>
      </c>
      <c r="AL34" s="13">
        <f t="shared" si="53"/>
        <v>0</v>
      </c>
      <c r="AM34" s="13">
        <f t="shared" si="54"/>
        <v>0</v>
      </c>
      <c r="AN34" s="13">
        <f t="shared" si="55"/>
        <v>0</v>
      </c>
      <c r="AO34" s="13">
        <f t="shared" si="56"/>
        <v>0</v>
      </c>
      <c r="AP34" s="13">
        <f t="shared" si="20"/>
        <v>0</v>
      </c>
      <c r="AQ34" s="13">
        <f t="shared" si="21"/>
        <v>0</v>
      </c>
      <c r="AR34" s="13">
        <f t="shared" si="22"/>
        <v>0</v>
      </c>
      <c r="AS34" s="13">
        <f t="shared" si="23"/>
        <v>0</v>
      </c>
      <c r="AT34" s="13">
        <f t="shared" si="24"/>
        <v>0</v>
      </c>
      <c r="AU34" s="13">
        <f t="shared" si="25"/>
        <v>0</v>
      </c>
      <c r="AV34" s="13">
        <f t="shared" si="26"/>
        <v>0</v>
      </c>
      <c r="AW34" s="13">
        <f t="shared" si="27"/>
        <v>0</v>
      </c>
      <c r="AX34" s="3"/>
    </row>
    <row r="35" spans="1:57" ht="12.75" customHeight="1">
      <c r="A35" s="8" t="str">
        <f>IF(C35=Форма!$B$7*1,"1 месяц",IF(C35&gt;Форма!$B$7,(LEFT(A34,SEARCH(" ",A34,1)-1)+1)&amp;" месяц",""))</f>
        <v/>
      </c>
      <c r="B35" s="32" t="str">
        <f>IF(SUM($E$6:$L35)=0,"-",IF(SUM($E35:$L35)&gt;0,IF(AND($C35&gt;=$B$1,$C35&lt;=$B$2)*1=1,$A$1,"факт"),"прогноз"))</f>
        <v>-</v>
      </c>
      <c r="C35" s="33">
        <v>42522</v>
      </c>
      <c r="D35" s="34">
        <f>VLOOKUP($C35,'F1'!$A:$B,2,0)</f>
        <v>21</v>
      </c>
      <c r="E35" s="14"/>
      <c r="F35" s="14"/>
      <c r="G35" s="14"/>
      <c r="H35" s="14"/>
      <c r="I35" s="14"/>
      <c r="J35" s="14"/>
      <c r="K35" s="14"/>
      <c r="L35" s="14"/>
      <c r="M35" s="204">
        <f t="shared" si="35"/>
        <v>0</v>
      </c>
      <c r="N35" s="15">
        <f t="shared" si="36"/>
        <v>0</v>
      </c>
      <c r="O35" s="15">
        <f t="shared" si="37"/>
        <v>0</v>
      </c>
      <c r="P35" s="15">
        <f t="shared" si="4"/>
        <v>0</v>
      </c>
      <c r="Q35" s="204">
        <f t="shared" si="38"/>
        <v>0</v>
      </c>
      <c r="R35" s="15">
        <f t="shared" si="39"/>
        <v>0</v>
      </c>
      <c r="S35" s="15">
        <f t="shared" si="40"/>
        <v>0</v>
      </c>
      <c r="T35" s="15">
        <f t="shared" si="8"/>
        <v>0</v>
      </c>
      <c r="U35" s="9">
        <f t="shared" si="28"/>
        <v>0</v>
      </c>
      <c r="V35" s="9">
        <f t="shared" si="29"/>
        <v>0</v>
      </c>
      <c r="W35" s="28">
        <f t="shared" si="30"/>
        <v>0</v>
      </c>
      <c r="X35" s="9">
        <f t="shared" si="31"/>
        <v>0</v>
      </c>
      <c r="Y35" s="9">
        <f t="shared" si="32"/>
        <v>0</v>
      </c>
      <c r="Z35" s="28">
        <f t="shared" si="33"/>
        <v>0</v>
      </c>
      <c r="AA35" s="8"/>
      <c r="AB35" s="155">
        <f>IF(OR($M35="",$M35=0),0,IF(AB$2&lt;10,VLOOKUP(TEXT($C35,"МММ"),'Расчет нагрузки'!$L$2:$Q$13,AB$2,0),$D35*AB$2))</f>
        <v>0</v>
      </c>
      <c r="AC35" s="155">
        <f>IF(OR($Q35="",$Q35=0),0,IF(AC$2&lt;10,VLOOKUP(TEXT($C35,"МММ"),'Расчет нагрузки'!$L$2:$Q$13,AC$2,0),$D35*AC$2))</f>
        <v>0</v>
      </c>
      <c r="AD35" s="8"/>
      <c r="AE35" s="69">
        <v>1</v>
      </c>
      <c r="AF35" s="69">
        <v>1</v>
      </c>
      <c r="AG35" s="8"/>
      <c r="AH35" s="13">
        <f t="shared" si="49"/>
        <v>0</v>
      </c>
      <c r="AI35" s="13">
        <f t="shared" si="50"/>
        <v>0</v>
      </c>
      <c r="AJ35" s="13">
        <f t="shared" si="51"/>
        <v>0</v>
      </c>
      <c r="AK35" s="13">
        <f t="shared" si="52"/>
        <v>0</v>
      </c>
      <c r="AL35" s="13">
        <f t="shared" si="53"/>
        <v>0</v>
      </c>
      <c r="AM35" s="13">
        <f t="shared" si="54"/>
        <v>0</v>
      </c>
      <c r="AN35" s="13">
        <f t="shared" si="55"/>
        <v>0</v>
      </c>
      <c r="AO35" s="13">
        <f t="shared" si="56"/>
        <v>0</v>
      </c>
      <c r="AP35" s="13">
        <f t="shared" si="20"/>
        <v>0</v>
      </c>
      <c r="AQ35" s="13">
        <f t="shared" si="21"/>
        <v>0</v>
      </c>
      <c r="AR35" s="13">
        <f t="shared" si="22"/>
        <v>0</v>
      </c>
      <c r="AS35" s="13">
        <f t="shared" si="23"/>
        <v>0</v>
      </c>
      <c r="AT35" s="13">
        <f t="shared" si="24"/>
        <v>0</v>
      </c>
      <c r="AU35" s="13">
        <f t="shared" si="25"/>
        <v>0</v>
      </c>
      <c r="AV35" s="13">
        <f t="shared" si="26"/>
        <v>0</v>
      </c>
      <c r="AW35" s="13">
        <f t="shared" si="27"/>
        <v>0</v>
      </c>
      <c r="AX35" s="3"/>
    </row>
    <row r="36" spans="1:57" ht="12.75" customHeight="1">
      <c r="A36" s="8" t="str">
        <f>IF(C36=Форма!$B$7*1,"1 месяц",IF(C36&gt;Форма!$B$7,(LEFT(A35,SEARCH(" ",A35,1)-1)+1)&amp;" месяц",""))</f>
        <v/>
      </c>
      <c r="B36" s="32" t="str">
        <f>IF(SUM($E$6:$L36)=0,"-",IF(SUM($E36:$L36)&gt;0,IF(AND($C36&gt;=$B$1,$C36&lt;=$B$2)*1=1,$A$1,"факт"),"прогноз"))</f>
        <v>-</v>
      </c>
      <c r="C36" s="33">
        <v>42552</v>
      </c>
      <c r="D36" s="34">
        <f>VLOOKUP($C36,'F1'!$A:$B,2,0)</f>
        <v>21</v>
      </c>
      <c r="E36" s="14"/>
      <c r="F36" s="14"/>
      <c r="G36" s="14"/>
      <c r="H36" s="14"/>
      <c r="I36" s="14"/>
      <c r="J36" s="14"/>
      <c r="K36" s="14"/>
      <c r="L36" s="14"/>
      <c r="M36" s="204">
        <f>E36/$D36</f>
        <v>0</v>
      </c>
      <c r="N36" s="15">
        <f t="shared" si="36"/>
        <v>0</v>
      </c>
      <c r="O36" s="15">
        <f t="shared" si="37"/>
        <v>0</v>
      </c>
      <c r="P36" s="15">
        <f t="shared" si="4"/>
        <v>0</v>
      </c>
      <c r="Q36" s="204">
        <f t="shared" si="38"/>
        <v>0</v>
      </c>
      <c r="R36" s="15">
        <f t="shared" si="39"/>
        <v>0</v>
      </c>
      <c r="S36" s="15">
        <f t="shared" si="40"/>
        <v>0</v>
      </c>
      <c r="T36" s="15">
        <f t="shared" si="8"/>
        <v>0</v>
      </c>
      <c r="U36" s="9">
        <f t="shared" si="28"/>
        <v>0</v>
      </c>
      <c r="V36" s="9">
        <f t="shared" si="29"/>
        <v>0</v>
      </c>
      <c r="W36" s="28">
        <f t="shared" si="30"/>
        <v>0</v>
      </c>
      <c r="X36" s="9">
        <f t="shared" si="31"/>
        <v>0</v>
      </c>
      <c r="Y36" s="9">
        <f t="shared" si="32"/>
        <v>0</v>
      </c>
      <c r="Z36" s="28">
        <f t="shared" si="33"/>
        <v>0</v>
      </c>
      <c r="AA36" s="16"/>
      <c r="AB36" s="155">
        <f>IF(OR($M36="",$M36=0),0,IF(AB$2&lt;10,VLOOKUP(TEXT($C36,"МММ"),'Расчет нагрузки'!$L$2:$Q$13,AB$2,0),$D36*AB$2))</f>
        <v>0</v>
      </c>
      <c r="AC36" s="155">
        <f>IF(OR($Q36="",$Q36=0),0,IF(AC$2&lt;10,VLOOKUP(TEXT($C36,"МММ"),'Расчет нагрузки'!$L$2:$Q$13,AC$2,0),$D36*AC$2))</f>
        <v>0</v>
      </c>
      <c r="AD36" s="16"/>
      <c r="AE36" s="69">
        <v>1</v>
      </c>
      <c r="AF36" s="69">
        <v>1</v>
      </c>
      <c r="AG36" s="8"/>
      <c r="AH36" s="13">
        <f t="shared" si="49"/>
        <v>0</v>
      </c>
      <c r="AI36" s="13">
        <f t="shared" si="50"/>
        <v>0</v>
      </c>
      <c r="AJ36" s="13">
        <f t="shared" si="51"/>
        <v>0</v>
      </c>
      <c r="AK36" s="13">
        <f t="shared" si="52"/>
        <v>0</v>
      </c>
      <c r="AL36" s="13">
        <f t="shared" si="53"/>
        <v>0</v>
      </c>
      <c r="AM36" s="13">
        <f t="shared" si="54"/>
        <v>0</v>
      </c>
      <c r="AN36" s="13">
        <f t="shared" si="55"/>
        <v>0</v>
      </c>
      <c r="AO36" s="13">
        <f t="shared" si="56"/>
        <v>0</v>
      </c>
      <c r="AP36" s="13">
        <f t="shared" si="20"/>
        <v>0</v>
      </c>
      <c r="AQ36" s="13">
        <f t="shared" si="21"/>
        <v>0</v>
      </c>
      <c r="AR36" s="13">
        <f t="shared" si="22"/>
        <v>0</v>
      </c>
      <c r="AS36" s="13">
        <f t="shared" si="23"/>
        <v>0</v>
      </c>
      <c r="AT36" s="13">
        <f t="shared" si="24"/>
        <v>0</v>
      </c>
      <c r="AU36" s="13">
        <f t="shared" si="25"/>
        <v>0</v>
      </c>
      <c r="AV36" s="13">
        <f t="shared" si="26"/>
        <v>0</v>
      </c>
      <c r="AW36" s="13">
        <f t="shared" si="27"/>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42583</v>
      </c>
      <c r="D37" s="34">
        <f>VLOOKUP($C37,'F1'!$A:$B,2,0)</f>
        <v>23</v>
      </c>
      <c r="E37" s="14"/>
      <c r="F37" s="14"/>
      <c r="G37" s="14"/>
      <c r="H37" s="14"/>
      <c r="I37" s="14"/>
      <c r="J37" s="14"/>
      <c r="K37" s="14"/>
      <c r="L37" s="14"/>
      <c r="M37" s="204">
        <f t="shared" ref="M37:M39" si="57">E37/$D37</f>
        <v>0</v>
      </c>
      <c r="N37" s="15">
        <f t="shared" ref="N37:N39" si="58">F37/$D37</f>
        <v>0</v>
      </c>
      <c r="O37" s="15">
        <f t="shared" ref="O37:O39" si="59">G37/$D37</f>
        <v>0</v>
      </c>
      <c r="P37" s="15">
        <f t="shared" ref="P37:P39" si="60">H37/$D37</f>
        <v>0</v>
      </c>
      <c r="Q37" s="204">
        <f t="shared" ref="Q37:Q39" si="61">I37/$D37</f>
        <v>0</v>
      </c>
      <c r="R37" s="15">
        <f t="shared" ref="R37:R39" si="62">J37/$D37</f>
        <v>0</v>
      </c>
      <c r="S37" s="15">
        <f t="shared" ref="S37:S39" si="63">K37/$D37</f>
        <v>0</v>
      </c>
      <c r="T37" s="15">
        <f t="shared" ref="T37:T39" si="64">L37/$D37</f>
        <v>0</v>
      </c>
      <c r="U37" s="9">
        <f t="shared" si="28"/>
        <v>0</v>
      </c>
      <c r="V37" s="9">
        <f t="shared" si="29"/>
        <v>0</v>
      </c>
      <c r="W37" s="28">
        <f t="shared" si="30"/>
        <v>0</v>
      </c>
      <c r="X37" s="9">
        <f t="shared" si="31"/>
        <v>0</v>
      </c>
      <c r="Y37" s="9">
        <f t="shared" si="32"/>
        <v>0</v>
      </c>
      <c r="Z37" s="28">
        <f t="shared" si="33"/>
        <v>0</v>
      </c>
      <c r="AA37" s="8"/>
      <c r="AB37" s="155">
        <f>IF(OR($M37="",$M37=0),0,IF(AB$2&lt;10,VLOOKUP(TEXT($C37,"МММ"),'Расчет нагрузки'!$L$2:$Q$13,AB$2,0),$D37*AB$2))</f>
        <v>0</v>
      </c>
      <c r="AC37" s="155">
        <f>IF(OR($Q37="",$Q37=0),0,IF(AC$2&lt;10,VLOOKUP(TEXT($C37,"МММ"),'Расчет нагрузки'!$L$2:$Q$13,AC$2,0),$D37*AC$2))</f>
        <v>0</v>
      </c>
      <c r="AD37" s="8"/>
      <c r="AE37" s="69">
        <v>1</v>
      </c>
      <c r="AF37" s="69">
        <v>1</v>
      </c>
      <c r="AG37" s="8"/>
      <c r="AH37" s="13">
        <f t="shared" si="49"/>
        <v>0</v>
      </c>
      <c r="AI37" s="13">
        <f t="shared" si="50"/>
        <v>0</v>
      </c>
      <c r="AJ37" s="13">
        <f t="shared" si="51"/>
        <v>0</v>
      </c>
      <c r="AK37" s="13">
        <f t="shared" si="52"/>
        <v>0</v>
      </c>
      <c r="AL37" s="13">
        <f t="shared" si="53"/>
        <v>0</v>
      </c>
      <c r="AM37" s="13">
        <f t="shared" si="54"/>
        <v>0</v>
      </c>
      <c r="AN37" s="13">
        <f t="shared" si="55"/>
        <v>0</v>
      </c>
      <c r="AO37" s="13">
        <f t="shared" si="56"/>
        <v>0</v>
      </c>
      <c r="AP37" s="13">
        <f t="shared" si="20"/>
        <v>0</v>
      </c>
      <c r="AQ37" s="13">
        <f t="shared" si="21"/>
        <v>0</v>
      </c>
      <c r="AR37" s="13">
        <f t="shared" si="22"/>
        <v>0</v>
      </c>
      <c r="AS37" s="13">
        <f t="shared" si="23"/>
        <v>0</v>
      </c>
      <c r="AT37" s="13">
        <f t="shared" si="24"/>
        <v>0</v>
      </c>
      <c r="AU37" s="13">
        <f t="shared" si="25"/>
        <v>0</v>
      </c>
      <c r="AV37" s="13">
        <f t="shared" si="26"/>
        <v>0</v>
      </c>
      <c r="AW37" s="13">
        <f t="shared" si="27"/>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42614</v>
      </c>
      <c r="D38" s="34">
        <f>VLOOKUP($C38,'F1'!$A:$B,2,0)</f>
        <v>22</v>
      </c>
      <c r="E38" s="14"/>
      <c r="F38" s="14"/>
      <c r="G38" s="14"/>
      <c r="H38" s="14"/>
      <c r="I38" s="14"/>
      <c r="J38" s="14"/>
      <c r="K38" s="14"/>
      <c r="L38" s="14"/>
      <c r="M38" s="204">
        <f t="shared" si="57"/>
        <v>0</v>
      </c>
      <c r="N38" s="15">
        <f t="shared" si="58"/>
        <v>0</v>
      </c>
      <c r="O38" s="15">
        <f t="shared" si="59"/>
        <v>0</v>
      </c>
      <c r="P38" s="15">
        <f t="shared" si="60"/>
        <v>0</v>
      </c>
      <c r="Q38" s="204">
        <f t="shared" si="61"/>
        <v>0</v>
      </c>
      <c r="R38" s="15">
        <f t="shared" si="62"/>
        <v>0</v>
      </c>
      <c r="S38" s="15">
        <f t="shared" si="63"/>
        <v>0</v>
      </c>
      <c r="T38" s="15">
        <f t="shared" si="64"/>
        <v>0</v>
      </c>
      <c r="U38" s="9">
        <f t="shared" si="28"/>
        <v>0</v>
      </c>
      <c r="V38" s="9">
        <f t="shared" si="29"/>
        <v>0</v>
      </c>
      <c r="W38" s="28">
        <f t="shared" si="30"/>
        <v>0</v>
      </c>
      <c r="X38" s="9">
        <f t="shared" si="31"/>
        <v>0</v>
      </c>
      <c r="Y38" s="9">
        <f t="shared" si="32"/>
        <v>0</v>
      </c>
      <c r="Z38" s="28">
        <f t="shared" si="33"/>
        <v>0</v>
      </c>
      <c r="AA38" s="8"/>
      <c r="AB38" s="155">
        <f>IF(OR($M38="",$M38=0),0,IF(AB$2&lt;10,VLOOKUP(TEXT($C38,"МММ"),'Расчет нагрузки'!$L$2:$Q$13,AB$2,0),$D38*AB$2))</f>
        <v>0</v>
      </c>
      <c r="AC38" s="155">
        <f>IF(OR($Q38="",$Q38=0),0,IF(AC$2&lt;10,VLOOKUP(TEXT($C38,"МММ"),'Расчет нагрузки'!$L$2:$Q$13,AC$2,0),$D38*AC$2))</f>
        <v>0</v>
      </c>
      <c r="AD38" s="8"/>
      <c r="AE38" s="69">
        <v>1</v>
      </c>
      <c r="AF38" s="69">
        <v>1</v>
      </c>
      <c r="AG38" s="8"/>
      <c r="AH38" s="13">
        <f t="shared" si="49"/>
        <v>0</v>
      </c>
      <c r="AI38" s="13">
        <f t="shared" si="50"/>
        <v>0</v>
      </c>
      <c r="AJ38" s="13">
        <f t="shared" si="51"/>
        <v>0</v>
      </c>
      <c r="AK38" s="13">
        <f t="shared" si="52"/>
        <v>0</v>
      </c>
      <c r="AL38" s="13">
        <f t="shared" si="53"/>
        <v>0</v>
      </c>
      <c r="AM38" s="13">
        <f t="shared" si="54"/>
        <v>0</v>
      </c>
      <c r="AN38" s="13">
        <f t="shared" si="55"/>
        <v>0</v>
      </c>
      <c r="AO38" s="13">
        <f t="shared" si="56"/>
        <v>0</v>
      </c>
      <c r="AP38" s="13">
        <f t="shared" si="20"/>
        <v>0</v>
      </c>
      <c r="AQ38" s="13">
        <f t="shared" si="21"/>
        <v>0</v>
      </c>
      <c r="AR38" s="13">
        <f t="shared" si="22"/>
        <v>0</v>
      </c>
      <c r="AS38" s="13">
        <f t="shared" si="23"/>
        <v>0</v>
      </c>
      <c r="AT38" s="13">
        <f t="shared" si="24"/>
        <v>0</v>
      </c>
      <c r="AU38" s="13">
        <f t="shared" si="25"/>
        <v>0</v>
      </c>
      <c r="AV38" s="13">
        <f t="shared" si="26"/>
        <v>0</v>
      </c>
      <c r="AW38" s="13">
        <f t="shared" si="27"/>
        <v>0</v>
      </c>
      <c r="AX38" s="3"/>
    </row>
    <row r="39" spans="1:57">
      <c r="A39" s="8" t="str">
        <f>IF(C39=Форма!$B$7*1,"1 месяц",IF(C39&gt;Форма!$B$7,(LEFT(A38,SEARCH(" ",A38,1)-1)+1)&amp;" месяц",""))</f>
        <v/>
      </c>
      <c r="B39" s="32" t="str">
        <f>IF(SUM($E$6:$L39)=0,"-",IF(SUM($E39:$L39)&gt;0,IF(AND($C39&gt;=$B$1,$C39&lt;=$B$2)*1=1,$A$1,"факт"),"прогноз"))</f>
        <v>-</v>
      </c>
      <c r="C39" s="33">
        <v>42644</v>
      </c>
      <c r="D39" s="34">
        <f>VLOOKUP($C39,'F1'!$A:$B,2,0)</f>
        <v>21</v>
      </c>
      <c r="E39" s="14"/>
      <c r="F39" s="14"/>
      <c r="G39" s="14"/>
      <c r="H39" s="14"/>
      <c r="I39" s="14"/>
      <c r="J39" s="14"/>
      <c r="K39" s="14"/>
      <c r="L39" s="14"/>
      <c r="M39" s="204">
        <f t="shared" si="57"/>
        <v>0</v>
      </c>
      <c r="N39" s="15">
        <f t="shared" si="58"/>
        <v>0</v>
      </c>
      <c r="O39" s="15">
        <f t="shared" si="59"/>
        <v>0</v>
      </c>
      <c r="P39" s="15">
        <f t="shared" si="60"/>
        <v>0</v>
      </c>
      <c r="Q39" s="204">
        <f t="shared" si="61"/>
        <v>0</v>
      </c>
      <c r="R39" s="15">
        <f t="shared" si="62"/>
        <v>0</v>
      </c>
      <c r="S39" s="15">
        <f t="shared" si="63"/>
        <v>0</v>
      </c>
      <c r="T39" s="15">
        <f t="shared" si="64"/>
        <v>0</v>
      </c>
      <c r="U39" s="9">
        <f t="shared" si="28"/>
        <v>0</v>
      </c>
      <c r="V39" s="9">
        <f t="shared" si="29"/>
        <v>0</v>
      </c>
      <c r="W39" s="28">
        <f t="shared" si="30"/>
        <v>0</v>
      </c>
      <c r="X39" s="9">
        <f t="shared" si="31"/>
        <v>0</v>
      </c>
      <c r="Y39" s="9">
        <f t="shared" si="32"/>
        <v>0</v>
      </c>
      <c r="Z39" s="28">
        <f t="shared" si="33"/>
        <v>0</v>
      </c>
      <c r="AA39" s="8"/>
      <c r="AB39" s="155">
        <f>IF(OR($M39="",$M39=0),0,IF(AB$2&lt;10,VLOOKUP(TEXT($C39,"МММ"),'Расчет нагрузки'!$L$2:$Q$13,AB$2,0),$D39*AB$2))</f>
        <v>0</v>
      </c>
      <c r="AC39" s="155">
        <f>IF(OR($Q39="",$Q39=0),0,IF(AC$2&lt;10,VLOOKUP(TEXT($C39,"МММ"),'Расчет нагрузки'!$L$2:$Q$13,AC$2,0),$D39*AC$2))</f>
        <v>0</v>
      </c>
      <c r="AD39" s="8"/>
      <c r="AE39" s="69">
        <v>1</v>
      </c>
      <c r="AF39" s="69">
        <v>1</v>
      </c>
      <c r="AG39" s="8"/>
      <c r="AH39" s="13">
        <f t="shared" si="49"/>
        <v>0</v>
      </c>
      <c r="AI39" s="13">
        <f t="shared" si="50"/>
        <v>0</v>
      </c>
      <c r="AJ39" s="13">
        <f t="shared" si="51"/>
        <v>0</v>
      </c>
      <c r="AK39" s="13">
        <f t="shared" si="52"/>
        <v>0</v>
      </c>
      <c r="AL39" s="13">
        <f t="shared" si="53"/>
        <v>0</v>
      </c>
      <c r="AM39" s="13">
        <f t="shared" si="54"/>
        <v>0</v>
      </c>
      <c r="AN39" s="13">
        <f t="shared" si="55"/>
        <v>0</v>
      </c>
      <c r="AO39" s="13">
        <f t="shared" si="56"/>
        <v>0</v>
      </c>
      <c r="AP39" s="13">
        <f t="shared" si="20"/>
        <v>0</v>
      </c>
      <c r="AQ39" s="13">
        <f t="shared" si="21"/>
        <v>0</v>
      </c>
      <c r="AR39" s="13">
        <f t="shared" si="22"/>
        <v>0</v>
      </c>
      <c r="AS39" s="13">
        <f t="shared" si="23"/>
        <v>0</v>
      </c>
      <c r="AT39" s="13">
        <f t="shared" si="24"/>
        <v>0</v>
      </c>
      <c r="AU39" s="13">
        <f t="shared" si="25"/>
        <v>0</v>
      </c>
      <c r="AV39" s="13">
        <f t="shared" si="26"/>
        <v>0</v>
      </c>
      <c r="AW39" s="13">
        <f t="shared" si="27"/>
        <v>0</v>
      </c>
      <c r="AX39" s="3"/>
    </row>
    <row r="40" spans="1:57">
      <c r="A40" s="8" t="str">
        <f>IF(C40=Форма!$B$7*1,"1 месяц",IF(C40&gt;Форма!$B$7,(LEFT(A39,SEARCH(" ",A39,1)-1)+1)&amp;" месяц",""))</f>
        <v/>
      </c>
      <c r="B40" s="32" t="str">
        <f>IF(SUM($E$6:$L40)=0,"-",IF(SUM($E40:$L40)&gt;0,IF(AND($C40&gt;=$B$1,$C40&lt;=$B$2)*1=1,$A$1,"факт"),"прогноз"))</f>
        <v>-</v>
      </c>
      <c r="C40" s="33">
        <v>42675</v>
      </c>
      <c r="D40" s="34">
        <f>VLOOKUP($C40,'F1'!$A:$B,2,0)</f>
        <v>21</v>
      </c>
      <c r="E40" s="14"/>
      <c r="F40" s="14"/>
      <c r="G40" s="14"/>
      <c r="H40" s="14"/>
      <c r="I40" s="14"/>
      <c r="J40" s="14"/>
      <c r="K40" s="14"/>
      <c r="L40" s="14"/>
      <c r="M40" s="204">
        <f t="shared" ref="M40" si="65">E40/$D40</f>
        <v>0</v>
      </c>
      <c r="N40" s="15">
        <f t="shared" ref="N40" si="66">F40/$D40</f>
        <v>0</v>
      </c>
      <c r="O40" s="15">
        <f t="shared" ref="O40" si="67">G40/$D40</f>
        <v>0</v>
      </c>
      <c r="P40" s="15">
        <f t="shared" ref="P40" si="68">H40/$D40</f>
        <v>0</v>
      </c>
      <c r="Q40" s="204">
        <f t="shared" ref="Q40" si="69">I40/$D40</f>
        <v>0</v>
      </c>
      <c r="R40" s="15">
        <f t="shared" ref="R40" si="70">J40/$D40</f>
        <v>0</v>
      </c>
      <c r="S40" s="15">
        <f t="shared" ref="S40" si="71">K40/$D40</f>
        <v>0</v>
      </c>
      <c r="T40" s="15">
        <f t="shared" ref="T40" si="72">L40/$D40</f>
        <v>0</v>
      </c>
      <c r="U40" s="9">
        <f t="shared" si="28"/>
        <v>0</v>
      </c>
      <c r="V40" s="9">
        <f t="shared" si="29"/>
        <v>0</v>
      </c>
      <c r="W40" s="28">
        <f t="shared" si="30"/>
        <v>0</v>
      </c>
      <c r="X40" s="9">
        <f t="shared" si="31"/>
        <v>0</v>
      </c>
      <c r="Y40" s="9">
        <f t="shared" si="32"/>
        <v>0</v>
      </c>
      <c r="Z40" s="28">
        <f t="shared" si="33"/>
        <v>0</v>
      </c>
      <c r="AA40" s="8"/>
      <c r="AB40" s="155">
        <f>IF(OR($M40="",$M40=0),0,IF(AB$2&lt;10,VLOOKUP(TEXT($C40,"МММ"),'Расчет нагрузки'!$L$2:$Q$13,AB$2,0),$D40*AB$2))</f>
        <v>0</v>
      </c>
      <c r="AC40" s="155">
        <f>IF(OR($Q40="",$Q40=0),0,IF(AC$2&lt;10,VLOOKUP(TEXT($C40,"МММ"),'Расчет нагрузки'!$L$2:$Q$13,AC$2,0),$D40*AC$2))</f>
        <v>0</v>
      </c>
      <c r="AD40" s="8"/>
      <c r="AE40" s="69">
        <v>1</v>
      </c>
      <c r="AF40" s="69">
        <v>1</v>
      </c>
      <c r="AG40" s="8"/>
      <c r="AH40" s="13">
        <f t="shared" si="49"/>
        <v>0</v>
      </c>
      <c r="AI40" s="13">
        <f t="shared" si="50"/>
        <v>0</v>
      </c>
      <c r="AJ40" s="13">
        <f t="shared" si="51"/>
        <v>0</v>
      </c>
      <c r="AK40" s="13">
        <f t="shared" si="52"/>
        <v>0</v>
      </c>
      <c r="AL40" s="13">
        <f t="shared" si="53"/>
        <v>0</v>
      </c>
      <c r="AM40" s="13">
        <f t="shared" si="54"/>
        <v>0</v>
      </c>
      <c r="AN40" s="13">
        <f t="shared" si="55"/>
        <v>0</v>
      </c>
      <c r="AO40" s="13">
        <f t="shared" si="56"/>
        <v>0</v>
      </c>
      <c r="AP40" s="13">
        <f t="shared" si="20"/>
        <v>0</v>
      </c>
      <c r="AQ40" s="13">
        <f t="shared" si="21"/>
        <v>0</v>
      </c>
      <c r="AR40" s="13">
        <f t="shared" si="22"/>
        <v>0</v>
      </c>
      <c r="AS40" s="13">
        <f t="shared" si="23"/>
        <v>0</v>
      </c>
      <c r="AT40" s="13">
        <f t="shared" si="24"/>
        <v>0</v>
      </c>
      <c r="AU40" s="13">
        <f t="shared" si="25"/>
        <v>0</v>
      </c>
      <c r="AV40" s="13">
        <f t="shared" si="26"/>
        <v>0</v>
      </c>
      <c r="AW40" s="13">
        <f t="shared" si="27"/>
        <v>0</v>
      </c>
      <c r="AX40" s="4"/>
    </row>
    <row r="41" spans="1:57">
      <c r="A41" s="8" t="str">
        <f>IF(C41=Форма!$B$7*1,"1 месяц",IF(C41&gt;Форма!$B$7,(LEFT(A40,SEARCH(" ",A40,1)-1)+1)&amp;" месяц",""))</f>
        <v/>
      </c>
      <c r="B41" s="32" t="str">
        <f>IF(SUM($E$6:$L41)=0,"-",IF(SUM($E41:$L41)&gt;0,IF(AND($C41&gt;=$B$1,$C41&lt;=$B$2)*1=1,$A$1,"факт"),"прогноз"))</f>
        <v>-</v>
      </c>
      <c r="C41" s="33">
        <v>42705</v>
      </c>
      <c r="D41" s="34">
        <f>VLOOKUP($C41,'F1'!$A:$B,2,0)</f>
        <v>22</v>
      </c>
      <c r="E41" s="14"/>
      <c r="F41" s="14"/>
      <c r="G41" s="14"/>
      <c r="H41" s="14"/>
      <c r="I41" s="14"/>
      <c r="J41" s="14"/>
      <c r="K41" s="14"/>
      <c r="L41" s="14"/>
      <c r="M41" s="204">
        <f t="shared" ref="M41" si="73">E41/$D41</f>
        <v>0</v>
      </c>
      <c r="N41" s="15">
        <f t="shared" ref="N41" si="74">F41/$D41</f>
        <v>0</v>
      </c>
      <c r="O41" s="15">
        <f t="shared" ref="O41" si="75">G41/$D41</f>
        <v>0</v>
      </c>
      <c r="P41" s="15">
        <f t="shared" ref="P41" si="76">H41/$D41</f>
        <v>0</v>
      </c>
      <c r="Q41" s="204">
        <f t="shared" ref="Q41" si="77">I41/$D41</f>
        <v>0</v>
      </c>
      <c r="R41" s="15">
        <f t="shared" ref="R41" si="78">J41/$D41</f>
        <v>0</v>
      </c>
      <c r="S41" s="15">
        <f t="shared" ref="S41" si="79">K41/$D41</f>
        <v>0</v>
      </c>
      <c r="T41" s="15">
        <f t="shared" ref="T41" si="80">L41/$D41</f>
        <v>0</v>
      </c>
      <c r="U41" s="9">
        <f t="shared" si="28"/>
        <v>0</v>
      </c>
      <c r="V41" s="9">
        <f t="shared" si="29"/>
        <v>0</v>
      </c>
      <c r="W41" s="28">
        <f t="shared" si="30"/>
        <v>0</v>
      </c>
      <c r="X41" s="9">
        <f t="shared" si="31"/>
        <v>0</v>
      </c>
      <c r="Y41" s="9">
        <f t="shared" si="32"/>
        <v>0</v>
      </c>
      <c r="Z41" s="28">
        <f t="shared" si="33"/>
        <v>0</v>
      </c>
      <c r="AA41" s="8"/>
      <c r="AB41" s="155">
        <f>IF(OR($M41="",$M41=0),0,IF(AB$2&lt;10,VLOOKUP(TEXT($C41,"МММ"),'Расчет нагрузки'!$L$2:$Q$13,AB$2,0),$D41*AB$2))</f>
        <v>0</v>
      </c>
      <c r="AC41" s="155">
        <f>IF(OR($Q41="",$Q41=0),0,IF(AC$2&lt;10,VLOOKUP(TEXT($C41,"МММ"),'Расчет нагрузки'!$L$2:$Q$13,AC$2,0),$D41*AC$2))</f>
        <v>0</v>
      </c>
      <c r="AD41" s="8"/>
      <c r="AE41" s="69">
        <v>1</v>
      </c>
      <c r="AF41" s="69">
        <v>1</v>
      </c>
      <c r="AG41" s="8"/>
      <c r="AH41" s="13">
        <f t="shared" ref="AH41" si="81">E41</f>
        <v>0</v>
      </c>
      <c r="AI41" s="13">
        <f t="shared" ref="AI41" si="82">F41</f>
        <v>0</v>
      </c>
      <c r="AJ41" s="13">
        <f t="shared" ref="AJ41" si="83">G41</f>
        <v>0</v>
      </c>
      <c r="AK41" s="13">
        <f t="shared" ref="AK41" si="84">H41</f>
        <v>0</v>
      </c>
      <c r="AL41" s="13">
        <f t="shared" ref="AL41" si="85">I41</f>
        <v>0</v>
      </c>
      <c r="AM41" s="13">
        <f t="shared" ref="AM41" si="86">J41</f>
        <v>0</v>
      </c>
      <c r="AN41" s="13">
        <f t="shared" ref="AN41" si="87">K41</f>
        <v>0</v>
      </c>
      <c r="AO41" s="13">
        <f t="shared" ref="AO41" si="88">L41</f>
        <v>0</v>
      </c>
      <c r="AP41" s="13">
        <f t="shared" si="20"/>
        <v>0</v>
      </c>
      <c r="AQ41" s="13">
        <f t="shared" si="21"/>
        <v>0</v>
      </c>
      <c r="AR41" s="13">
        <f t="shared" si="22"/>
        <v>0</v>
      </c>
      <c r="AS41" s="13">
        <f t="shared" si="23"/>
        <v>0</v>
      </c>
      <c r="AT41" s="13">
        <f t="shared" si="24"/>
        <v>0</v>
      </c>
      <c r="AU41" s="13">
        <f t="shared" si="25"/>
        <v>0</v>
      </c>
      <c r="AV41" s="13">
        <f t="shared" si="26"/>
        <v>0</v>
      </c>
      <c r="AW41" s="13">
        <f t="shared" si="27"/>
        <v>0</v>
      </c>
      <c r="AX41" s="4"/>
    </row>
    <row r="42" spans="1:57">
      <c r="A42" s="8" t="str">
        <f>IF(C42=Форма!$B$7*1,"1 месяц",IF(C42&gt;Форма!$B$7,(LEFT(A41,SEARCH(" ",A41,1)-1)+1)&amp;" месяц",""))</f>
        <v/>
      </c>
      <c r="B42" s="32" t="str">
        <f>IF(SUM($E$6:$L42)=0,"-",IF(SUM($E42:$L42)&gt;0,IF(AND($C42&gt;=$B$1,$C42&lt;=$B$2)*1=1,$A$1,"факт"),"прогноз"))</f>
        <v>-</v>
      </c>
      <c r="C42" s="33">
        <v>42736</v>
      </c>
      <c r="D42" s="34">
        <f>VLOOKUP($C42,'F1'!$A:$B,2,0)</f>
        <v>17</v>
      </c>
      <c r="E42" s="14"/>
      <c r="F42" s="14"/>
      <c r="G42" s="14"/>
      <c r="H42" s="14"/>
      <c r="I42" s="14"/>
      <c r="J42" s="14"/>
      <c r="K42" s="14"/>
      <c r="L42" s="14"/>
      <c r="M42" s="204">
        <f t="shared" ref="M42:M50" si="89">E42/$D42</f>
        <v>0</v>
      </c>
      <c r="N42" s="15">
        <f t="shared" ref="N42:N50" si="90">F42/$D42</f>
        <v>0</v>
      </c>
      <c r="O42" s="15">
        <f t="shared" ref="O42:O50" si="91">G42/$D42</f>
        <v>0</v>
      </c>
      <c r="P42" s="15">
        <f t="shared" ref="P42:P50" si="92">H42/$D42</f>
        <v>0</v>
      </c>
      <c r="Q42" s="204">
        <f t="shared" ref="Q42:Q50" si="93">I42/$D42</f>
        <v>0</v>
      </c>
      <c r="R42" s="15">
        <f t="shared" ref="R42:R50" si="94">J42/$D42</f>
        <v>0</v>
      </c>
      <c r="S42" s="15">
        <f t="shared" ref="S42:S50" si="95">K42/$D42</f>
        <v>0</v>
      </c>
      <c r="T42" s="15">
        <f t="shared" ref="T42:T50" si="96">L42/$D42</f>
        <v>0</v>
      </c>
      <c r="U42" s="9">
        <f t="shared" si="28"/>
        <v>0</v>
      </c>
      <c r="V42" s="9">
        <f t="shared" si="29"/>
        <v>0</v>
      </c>
      <c r="W42" s="28">
        <f t="shared" si="30"/>
        <v>0</v>
      </c>
      <c r="X42" s="9">
        <f t="shared" si="31"/>
        <v>0</v>
      </c>
      <c r="Y42" s="9">
        <f t="shared" si="32"/>
        <v>0</v>
      </c>
      <c r="Z42" s="28">
        <f t="shared" si="33"/>
        <v>0</v>
      </c>
      <c r="AA42" s="8"/>
      <c r="AB42" s="155">
        <f>IF(OR($M42="",$M42=0),0,IF(AB$2&lt;10,VLOOKUP(TEXT($C42,"МММ"),'Расчет нагрузки'!$L$2:$Q$13,AB$2,0),$D42*AB$2))</f>
        <v>0</v>
      </c>
      <c r="AC42" s="155">
        <f>IF(OR($Q42="",$Q42=0),0,IF(AC$2&lt;10,VLOOKUP(TEXT($C42,"МММ"),'Расчет нагрузки'!$L$2:$Q$13,AC$2,0),$D42*AC$2))</f>
        <v>0</v>
      </c>
      <c r="AD42" s="8"/>
      <c r="AE42" s="69">
        <v>1</v>
      </c>
      <c r="AF42" s="69">
        <v>1</v>
      </c>
      <c r="AG42" s="8"/>
      <c r="AH42" s="13">
        <f t="shared" ref="AH42:AH45" si="97">E42</f>
        <v>0</v>
      </c>
      <c r="AI42" s="13">
        <f t="shared" ref="AI42:AI45" si="98">F42</f>
        <v>0</v>
      </c>
      <c r="AJ42" s="13">
        <f t="shared" ref="AJ42:AJ45" si="99">G42</f>
        <v>0</v>
      </c>
      <c r="AK42" s="13">
        <f t="shared" ref="AK42:AK45" si="100">H42</f>
        <v>0</v>
      </c>
      <c r="AL42" s="13">
        <f t="shared" ref="AL42:AL45" si="101">I42</f>
        <v>0</v>
      </c>
      <c r="AM42" s="13">
        <f t="shared" ref="AM42:AM45" si="102">J42</f>
        <v>0</v>
      </c>
      <c r="AN42" s="13">
        <f t="shared" ref="AN42:AN45" si="103">K42</f>
        <v>0</v>
      </c>
      <c r="AO42" s="13">
        <f t="shared" ref="AO42:AO45" si="104">L42</f>
        <v>0</v>
      </c>
      <c r="AP42" s="13">
        <f t="shared" si="20"/>
        <v>0</v>
      </c>
      <c r="AQ42" s="13">
        <f t="shared" si="21"/>
        <v>0</v>
      </c>
      <c r="AR42" s="13">
        <f t="shared" si="22"/>
        <v>0</v>
      </c>
      <c r="AS42" s="13">
        <f t="shared" si="23"/>
        <v>0</v>
      </c>
      <c r="AT42" s="13">
        <f t="shared" si="24"/>
        <v>0</v>
      </c>
      <c r="AU42" s="13">
        <f t="shared" si="25"/>
        <v>0</v>
      </c>
      <c r="AV42" s="13">
        <f t="shared" si="26"/>
        <v>0</v>
      </c>
      <c r="AW42" s="13">
        <f t="shared" si="27"/>
        <v>0</v>
      </c>
      <c r="AX42" s="4"/>
    </row>
    <row r="43" spans="1:57">
      <c r="A43" s="8" t="str">
        <f>IF(C43=Форма!$B$7*1,"1 месяц",IF(C43&gt;Форма!$B$7,(LEFT(A42,SEARCH(" ",A42,1)-1)+1)&amp;" месяц",""))</f>
        <v/>
      </c>
      <c r="B43" s="32" t="str">
        <f>IF(SUM($E$6:$L43)=0,"-",IF(SUM($E43:$L43)&gt;0,IF(AND($C43&gt;=$B$1,$C43&lt;=$B$2)*1=1,$A$1,"факт"),"прогноз"))</f>
        <v>-</v>
      </c>
      <c r="C43" s="33">
        <v>42767</v>
      </c>
      <c r="D43" s="34">
        <f>VLOOKUP($C43,'F1'!$A:$B,2,0)</f>
        <v>18</v>
      </c>
      <c r="E43" s="14"/>
      <c r="F43" s="14"/>
      <c r="G43" s="14"/>
      <c r="H43" s="14"/>
      <c r="I43" s="14"/>
      <c r="J43" s="14"/>
      <c r="K43" s="14"/>
      <c r="L43" s="14"/>
      <c r="M43" s="204">
        <f t="shared" si="89"/>
        <v>0</v>
      </c>
      <c r="N43" s="15">
        <f t="shared" si="90"/>
        <v>0</v>
      </c>
      <c r="O43" s="15">
        <f t="shared" si="91"/>
        <v>0</v>
      </c>
      <c r="P43" s="15">
        <f t="shared" si="92"/>
        <v>0</v>
      </c>
      <c r="Q43" s="204">
        <f t="shared" si="93"/>
        <v>0</v>
      </c>
      <c r="R43" s="15">
        <f t="shared" si="94"/>
        <v>0</v>
      </c>
      <c r="S43" s="15">
        <f t="shared" si="95"/>
        <v>0</v>
      </c>
      <c r="T43" s="15">
        <f t="shared" si="96"/>
        <v>0</v>
      </c>
      <c r="U43" s="9">
        <f t="shared" si="28"/>
        <v>0</v>
      </c>
      <c r="V43" s="9">
        <f t="shared" si="29"/>
        <v>0</v>
      </c>
      <c r="W43" s="28">
        <f t="shared" si="30"/>
        <v>0</v>
      </c>
      <c r="X43" s="9">
        <f t="shared" si="31"/>
        <v>0</v>
      </c>
      <c r="Y43" s="9">
        <f t="shared" si="32"/>
        <v>0</v>
      </c>
      <c r="Z43" s="28">
        <f t="shared" si="33"/>
        <v>0</v>
      </c>
      <c r="AA43" s="8"/>
      <c r="AB43" s="155">
        <f>IF(OR($M43="",$M43=0),0,IF(AB$2&lt;10,VLOOKUP(TEXT($C43,"МММ"),'Расчет нагрузки'!$L$2:$Q$13,AB$2,0),$D43*AB$2))</f>
        <v>0</v>
      </c>
      <c r="AC43" s="155">
        <f>IF(OR($Q43="",$Q43=0),0,IF(AC$2&lt;10,VLOOKUP(TEXT($C43,"МММ"),'Расчет нагрузки'!$L$2:$Q$13,AC$2,0),$D43*AC$2))</f>
        <v>0</v>
      </c>
      <c r="AD43" s="8"/>
      <c r="AE43" s="69">
        <v>1</v>
      </c>
      <c r="AF43" s="69">
        <v>1</v>
      </c>
      <c r="AG43" s="8"/>
      <c r="AH43" s="13">
        <f t="shared" si="97"/>
        <v>0</v>
      </c>
      <c r="AI43" s="13">
        <f t="shared" si="98"/>
        <v>0</v>
      </c>
      <c r="AJ43" s="13">
        <f t="shared" si="99"/>
        <v>0</v>
      </c>
      <c r="AK43" s="13">
        <f t="shared" si="100"/>
        <v>0</v>
      </c>
      <c r="AL43" s="13">
        <f t="shared" si="101"/>
        <v>0</v>
      </c>
      <c r="AM43" s="13">
        <f t="shared" si="102"/>
        <v>0</v>
      </c>
      <c r="AN43" s="13">
        <f t="shared" si="103"/>
        <v>0</v>
      </c>
      <c r="AO43" s="13">
        <f t="shared" si="104"/>
        <v>0</v>
      </c>
      <c r="AP43" s="13">
        <f t="shared" si="20"/>
        <v>0</v>
      </c>
      <c r="AQ43" s="13">
        <f t="shared" si="21"/>
        <v>0</v>
      </c>
      <c r="AR43" s="13">
        <f t="shared" si="22"/>
        <v>0</v>
      </c>
      <c r="AS43" s="13">
        <f t="shared" si="23"/>
        <v>0</v>
      </c>
      <c r="AT43" s="13">
        <f t="shared" si="24"/>
        <v>0</v>
      </c>
      <c r="AU43" s="13">
        <f t="shared" si="25"/>
        <v>0</v>
      </c>
      <c r="AV43" s="13">
        <f t="shared" si="26"/>
        <v>0</v>
      </c>
      <c r="AW43" s="13">
        <f t="shared" si="27"/>
        <v>0</v>
      </c>
      <c r="AX43" s="4"/>
    </row>
    <row r="44" spans="1:57">
      <c r="A44" s="8" t="str">
        <f>IF(C44=Форма!$B$7*1,"1 месяц",IF(C44&gt;Форма!$B$7,(LEFT(A43,SEARCH(" ",A43,1)-1)+1)&amp;" месяц",""))</f>
        <v/>
      </c>
      <c r="B44" s="32" t="str">
        <f>IF(SUM($E$6:$L44)=0,"-",IF(SUM($E44:$L44)&gt;0,IF(AND($C44&gt;=$B$1,$C44&lt;=$B$2)*1=1,$A$1,"факт"),"прогноз"))</f>
        <v>-</v>
      </c>
      <c r="C44" s="33">
        <v>42795</v>
      </c>
      <c r="D44" s="34">
        <f>VLOOKUP($C44,'F1'!$A:$B,2,0)</f>
        <v>22</v>
      </c>
      <c r="E44" s="14"/>
      <c r="F44" s="14"/>
      <c r="G44" s="14"/>
      <c r="H44" s="14"/>
      <c r="I44" s="14"/>
      <c r="J44" s="14"/>
      <c r="K44" s="14"/>
      <c r="L44" s="14"/>
      <c r="M44" s="204">
        <f t="shared" si="89"/>
        <v>0</v>
      </c>
      <c r="N44" s="15">
        <f t="shared" si="90"/>
        <v>0</v>
      </c>
      <c r="O44" s="15">
        <f t="shared" si="91"/>
        <v>0</v>
      </c>
      <c r="P44" s="15">
        <f t="shared" si="92"/>
        <v>0</v>
      </c>
      <c r="Q44" s="204">
        <f t="shared" si="93"/>
        <v>0</v>
      </c>
      <c r="R44" s="15">
        <f t="shared" si="94"/>
        <v>0</v>
      </c>
      <c r="S44" s="15">
        <f t="shared" si="95"/>
        <v>0</v>
      </c>
      <c r="T44" s="15">
        <f t="shared" si="96"/>
        <v>0</v>
      </c>
      <c r="U44" s="9">
        <f t="shared" si="28"/>
        <v>0</v>
      </c>
      <c r="V44" s="9">
        <f t="shared" si="29"/>
        <v>0</v>
      </c>
      <c r="W44" s="28">
        <f t="shared" si="30"/>
        <v>0</v>
      </c>
      <c r="X44" s="9">
        <f t="shared" si="31"/>
        <v>0</v>
      </c>
      <c r="Y44" s="9">
        <f t="shared" si="32"/>
        <v>0</v>
      </c>
      <c r="Z44" s="28">
        <f t="shared" si="33"/>
        <v>0</v>
      </c>
      <c r="AA44" s="8"/>
      <c r="AB44" s="155">
        <f>IF(OR($M44="",$M44=0),0,IF(AB$2&lt;10,VLOOKUP(TEXT($C44,"МММ"),'Расчет нагрузки'!$L$2:$Q$13,AB$2,0),$D44*AB$2))</f>
        <v>0</v>
      </c>
      <c r="AC44" s="155">
        <f>IF(OR($Q44="",$Q44=0),0,IF(AC$2&lt;10,VLOOKUP(TEXT($C44,"МММ"),'Расчет нагрузки'!$L$2:$Q$13,AC$2,0),$D44*AC$2))</f>
        <v>0</v>
      </c>
      <c r="AD44" s="8"/>
      <c r="AE44" s="69">
        <v>1</v>
      </c>
      <c r="AF44" s="69">
        <v>1</v>
      </c>
      <c r="AG44" s="8"/>
      <c r="AH44" s="13">
        <f t="shared" si="97"/>
        <v>0</v>
      </c>
      <c r="AI44" s="13">
        <f t="shared" si="98"/>
        <v>0</v>
      </c>
      <c r="AJ44" s="13">
        <f t="shared" si="99"/>
        <v>0</v>
      </c>
      <c r="AK44" s="13">
        <f t="shared" si="100"/>
        <v>0</v>
      </c>
      <c r="AL44" s="13">
        <f t="shared" si="101"/>
        <v>0</v>
      </c>
      <c r="AM44" s="13">
        <f t="shared" si="102"/>
        <v>0</v>
      </c>
      <c r="AN44" s="13">
        <f t="shared" si="103"/>
        <v>0</v>
      </c>
      <c r="AO44" s="13">
        <f t="shared" si="104"/>
        <v>0</v>
      </c>
      <c r="AP44" s="13">
        <f t="shared" si="20"/>
        <v>0</v>
      </c>
      <c r="AQ44" s="13">
        <f t="shared" si="21"/>
        <v>0</v>
      </c>
      <c r="AR44" s="13">
        <f t="shared" si="22"/>
        <v>0</v>
      </c>
      <c r="AS44" s="13">
        <f t="shared" si="23"/>
        <v>0</v>
      </c>
      <c r="AT44" s="13">
        <f t="shared" si="24"/>
        <v>0</v>
      </c>
      <c r="AU44" s="13">
        <f t="shared" si="25"/>
        <v>0</v>
      </c>
      <c r="AV44" s="13">
        <f t="shared" si="26"/>
        <v>0</v>
      </c>
      <c r="AW44" s="13">
        <f t="shared" si="27"/>
        <v>0</v>
      </c>
      <c r="AX44" s="4"/>
    </row>
    <row r="45" spans="1:57">
      <c r="A45" s="8" t="str">
        <f>IF(C45=Форма!$B$7*1,"1 месяц",IF(C45&gt;Форма!$B$7,(LEFT(A44,SEARCH(" ",A44,1)-1)+1)&amp;" месяц",""))</f>
        <v/>
      </c>
      <c r="B45" s="32" t="str">
        <f>IF(SUM($E$6:$L45)=0,"-",IF(SUM($E45:$L45)&gt;0,IF(AND($C45&gt;=$B$1,$C45&lt;=$B$2)*1=1,$A$1,"факт"),"прогноз"))</f>
        <v>-</v>
      </c>
      <c r="C45" s="33">
        <v>42826</v>
      </c>
      <c r="D45" s="34">
        <f>VLOOKUP($C45,'F1'!$A:$B,2,0)</f>
        <v>20</v>
      </c>
      <c r="E45" s="14"/>
      <c r="F45" s="14"/>
      <c r="G45" s="14"/>
      <c r="H45" s="14"/>
      <c r="I45" s="14"/>
      <c r="J45" s="14"/>
      <c r="K45" s="14"/>
      <c r="L45" s="14"/>
      <c r="M45" s="204">
        <f t="shared" si="89"/>
        <v>0</v>
      </c>
      <c r="N45" s="15">
        <f t="shared" si="90"/>
        <v>0</v>
      </c>
      <c r="O45" s="15">
        <f t="shared" si="91"/>
        <v>0</v>
      </c>
      <c r="P45" s="15">
        <f t="shared" si="92"/>
        <v>0</v>
      </c>
      <c r="Q45" s="204">
        <f t="shared" si="93"/>
        <v>0</v>
      </c>
      <c r="R45" s="15">
        <f t="shared" si="94"/>
        <v>0</v>
      </c>
      <c r="S45" s="15">
        <f t="shared" si="95"/>
        <v>0</v>
      </c>
      <c r="T45" s="15">
        <f t="shared" si="96"/>
        <v>0</v>
      </c>
      <c r="U45" s="9">
        <f t="shared" si="28"/>
        <v>0</v>
      </c>
      <c r="V45" s="9">
        <f t="shared" si="29"/>
        <v>0</v>
      </c>
      <c r="W45" s="28">
        <f t="shared" si="30"/>
        <v>0</v>
      </c>
      <c r="X45" s="9">
        <f t="shared" si="31"/>
        <v>0</v>
      </c>
      <c r="Y45" s="9">
        <f t="shared" si="32"/>
        <v>0</v>
      </c>
      <c r="Z45" s="28">
        <f t="shared" si="33"/>
        <v>0</v>
      </c>
      <c r="AA45" s="8"/>
      <c r="AB45" s="155">
        <f>IF(OR($M45="",$M45=0),0,IF(AB$2&lt;10,VLOOKUP(TEXT($C45,"МММ"),'Расчет нагрузки'!$L$2:$Q$13,AB$2,0),$D45*AB$2))</f>
        <v>0</v>
      </c>
      <c r="AC45" s="155">
        <f>IF(OR($Q45="",$Q45=0),0,IF(AC$2&lt;10,VLOOKUP(TEXT($C45,"МММ"),'Расчет нагрузки'!$L$2:$Q$13,AC$2,0),$D45*AC$2))</f>
        <v>0</v>
      </c>
      <c r="AD45" s="8"/>
      <c r="AE45" s="69">
        <v>1</v>
      </c>
      <c r="AF45" s="69">
        <v>1</v>
      </c>
      <c r="AG45" s="8"/>
      <c r="AH45" s="13">
        <f t="shared" si="97"/>
        <v>0</v>
      </c>
      <c r="AI45" s="13">
        <f t="shared" si="98"/>
        <v>0</v>
      </c>
      <c r="AJ45" s="13">
        <f t="shared" si="99"/>
        <v>0</v>
      </c>
      <c r="AK45" s="13">
        <f t="shared" si="100"/>
        <v>0</v>
      </c>
      <c r="AL45" s="13">
        <f t="shared" si="101"/>
        <v>0</v>
      </c>
      <c r="AM45" s="13">
        <f t="shared" si="102"/>
        <v>0</v>
      </c>
      <c r="AN45" s="13">
        <f t="shared" si="103"/>
        <v>0</v>
      </c>
      <c r="AO45" s="13">
        <f t="shared" si="104"/>
        <v>0</v>
      </c>
      <c r="AP45" s="13">
        <f t="shared" si="20"/>
        <v>0</v>
      </c>
      <c r="AQ45" s="13">
        <f t="shared" si="21"/>
        <v>0</v>
      </c>
      <c r="AR45" s="13">
        <f t="shared" si="22"/>
        <v>0</v>
      </c>
      <c r="AS45" s="13">
        <f t="shared" si="23"/>
        <v>0</v>
      </c>
      <c r="AT45" s="13">
        <f t="shared" si="24"/>
        <v>0</v>
      </c>
      <c r="AU45" s="13">
        <f t="shared" si="25"/>
        <v>0</v>
      </c>
      <c r="AV45" s="13">
        <f t="shared" si="26"/>
        <v>0</v>
      </c>
      <c r="AW45" s="13">
        <f t="shared" si="27"/>
        <v>0</v>
      </c>
      <c r="AX45" s="4"/>
    </row>
    <row r="46" spans="1:57">
      <c r="A46" s="8" t="str">
        <f>IF(C46=Форма!$B$7*1,"1 месяц",IF(C46&gt;Форма!$B$7,(LEFT(A45,SEARCH(" ",A45,1)-1)+1)&amp;" месяц",""))</f>
        <v/>
      </c>
      <c r="B46" s="32" t="str">
        <f>IF(SUM($E$6:$L46)=0,"-",IF(SUM($E46:$L46)&gt;0,IF(AND($C46&gt;=$B$1,$C46&lt;=$B$2)*1=1,$A$1,"факт"),"прогноз"))</f>
        <v>-</v>
      </c>
      <c r="C46" s="33">
        <v>42856</v>
      </c>
      <c r="D46" s="34">
        <f>VLOOKUP($C46,'F1'!$A:$B,2,0)</f>
        <v>20</v>
      </c>
      <c r="E46" s="14"/>
      <c r="F46" s="14"/>
      <c r="G46" s="14"/>
      <c r="H46" s="14"/>
      <c r="I46" s="14"/>
      <c r="J46" s="14"/>
      <c r="K46" s="14"/>
      <c r="L46" s="14"/>
      <c r="M46" s="204">
        <f t="shared" si="89"/>
        <v>0</v>
      </c>
      <c r="N46" s="15">
        <f t="shared" si="90"/>
        <v>0</v>
      </c>
      <c r="O46" s="15">
        <f t="shared" si="91"/>
        <v>0</v>
      </c>
      <c r="P46" s="15">
        <f t="shared" si="92"/>
        <v>0</v>
      </c>
      <c r="Q46" s="204">
        <f t="shared" si="93"/>
        <v>0</v>
      </c>
      <c r="R46" s="15">
        <f t="shared" si="94"/>
        <v>0</v>
      </c>
      <c r="S46" s="15">
        <f t="shared" si="95"/>
        <v>0</v>
      </c>
      <c r="T46" s="15">
        <f t="shared" si="96"/>
        <v>0</v>
      </c>
      <c r="U46" s="9">
        <f t="shared" si="28"/>
        <v>0</v>
      </c>
      <c r="V46" s="9">
        <f t="shared" si="29"/>
        <v>0</v>
      </c>
      <c r="W46" s="28">
        <f t="shared" si="30"/>
        <v>0</v>
      </c>
      <c r="X46" s="9">
        <f t="shared" si="31"/>
        <v>0</v>
      </c>
      <c r="Y46" s="9">
        <f t="shared" si="32"/>
        <v>0</v>
      </c>
      <c r="Z46" s="28">
        <f t="shared" si="33"/>
        <v>0</v>
      </c>
      <c r="AA46" s="8"/>
      <c r="AB46" s="155">
        <f>IF(OR($M46="",$M46=0),0,IF(AB$2&lt;10,VLOOKUP(TEXT($C46,"МММ"),'Расчет нагрузки'!$L$2:$Q$13,AB$2,0),$D46*AB$2))</f>
        <v>0</v>
      </c>
      <c r="AC46" s="155">
        <f>IF(OR($Q46="",$Q46=0),0,IF(AC$2&lt;10,VLOOKUP(TEXT($C46,"МММ"),'Расчет нагрузки'!$L$2:$Q$13,AC$2,0),$D46*AC$2))</f>
        <v>0</v>
      </c>
      <c r="AD46" s="8"/>
      <c r="AE46" s="69">
        <v>1</v>
      </c>
      <c r="AF46" s="69">
        <v>1</v>
      </c>
      <c r="AG46" s="8"/>
      <c r="AH46" s="13">
        <f t="shared" ref="AH46:AH47" si="105">E46</f>
        <v>0</v>
      </c>
      <c r="AI46" s="13">
        <f t="shared" ref="AI46:AI47" si="106">F46</f>
        <v>0</v>
      </c>
      <c r="AJ46" s="13">
        <f t="shared" ref="AJ46:AJ47" si="107">G46</f>
        <v>0</v>
      </c>
      <c r="AK46" s="13">
        <f t="shared" ref="AK46:AK47" si="108">H46</f>
        <v>0</v>
      </c>
      <c r="AL46" s="13">
        <f t="shared" ref="AL46:AL47" si="109">I46</f>
        <v>0</v>
      </c>
      <c r="AM46" s="13">
        <f t="shared" ref="AM46:AM47" si="110">J46</f>
        <v>0</v>
      </c>
      <c r="AN46" s="13">
        <f t="shared" ref="AN46:AN47" si="111">K46</f>
        <v>0</v>
      </c>
      <c r="AO46" s="13">
        <f t="shared" ref="AO46:AO47" si="112">L46</f>
        <v>0</v>
      </c>
      <c r="AP46" s="13">
        <f t="shared" si="20"/>
        <v>0</v>
      </c>
      <c r="AQ46" s="13">
        <f t="shared" si="21"/>
        <v>0</v>
      </c>
      <c r="AR46" s="13">
        <f t="shared" si="22"/>
        <v>0</v>
      </c>
      <c r="AS46" s="13">
        <f t="shared" si="23"/>
        <v>0</v>
      </c>
      <c r="AT46" s="13">
        <f t="shared" si="24"/>
        <v>0</v>
      </c>
      <c r="AU46" s="13">
        <f t="shared" si="25"/>
        <v>0</v>
      </c>
      <c r="AV46" s="13">
        <f t="shared" si="26"/>
        <v>0</v>
      </c>
      <c r="AW46" s="13">
        <f t="shared" si="27"/>
        <v>0</v>
      </c>
      <c r="AX46" s="4"/>
    </row>
    <row r="47" spans="1:57">
      <c r="A47" s="8" t="str">
        <f>IF(C47=Форма!$B$7*1,"1 месяц",IF(C47&gt;Форма!$B$7,(LEFT(A46,SEARCH(" ",A46,1)-1)+1)&amp;" месяц",""))</f>
        <v/>
      </c>
      <c r="B47" s="32" t="str">
        <f>IF(SUM($E$6:$L47)=0,"-",IF(SUM($E47:$L47)&gt;0,IF(AND($C47&gt;=$B$1,$C47&lt;=$B$2)*1=1,$A$1,"факт"),"прогноз"))</f>
        <v>-</v>
      </c>
      <c r="C47" s="33">
        <v>42887</v>
      </c>
      <c r="D47" s="34">
        <f>VLOOKUP($C47,'F1'!$A:$B,2,0)</f>
        <v>21</v>
      </c>
      <c r="E47" s="14"/>
      <c r="F47" s="14"/>
      <c r="G47" s="14"/>
      <c r="H47" s="14"/>
      <c r="I47" s="14"/>
      <c r="J47" s="14"/>
      <c r="K47" s="14"/>
      <c r="L47" s="14"/>
      <c r="M47" s="204">
        <f t="shared" si="89"/>
        <v>0</v>
      </c>
      <c r="N47" s="15">
        <f t="shared" si="90"/>
        <v>0</v>
      </c>
      <c r="O47" s="15">
        <f t="shared" si="91"/>
        <v>0</v>
      </c>
      <c r="P47" s="15">
        <f t="shared" si="92"/>
        <v>0</v>
      </c>
      <c r="Q47" s="204">
        <f t="shared" si="93"/>
        <v>0</v>
      </c>
      <c r="R47" s="15">
        <f t="shared" si="94"/>
        <v>0</v>
      </c>
      <c r="S47" s="15">
        <f t="shared" si="95"/>
        <v>0</v>
      </c>
      <c r="T47" s="15">
        <f t="shared" si="96"/>
        <v>0</v>
      </c>
      <c r="U47" s="9">
        <f t="shared" si="28"/>
        <v>0</v>
      </c>
      <c r="V47" s="9">
        <f t="shared" si="29"/>
        <v>0</v>
      </c>
      <c r="W47" s="28">
        <f t="shared" si="30"/>
        <v>0</v>
      </c>
      <c r="X47" s="9">
        <f t="shared" si="31"/>
        <v>0</v>
      </c>
      <c r="Y47" s="9">
        <f t="shared" si="32"/>
        <v>0</v>
      </c>
      <c r="Z47" s="28">
        <f t="shared" si="33"/>
        <v>0</v>
      </c>
      <c r="AA47" s="8"/>
      <c r="AB47" s="155">
        <f>IF(OR($M47="",$M47=0),0,IF(AB$2&lt;10,VLOOKUP(TEXT($C47,"МММ"),'Расчет нагрузки'!$L$2:$Q$13,AB$2,0),$D47*AB$2))</f>
        <v>0</v>
      </c>
      <c r="AC47" s="155">
        <f>IF(OR($Q47="",$Q47=0),0,IF(AC$2&lt;10,VLOOKUP(TEXT($C47,"МММ"),'Расчет нагрузки'!$L$2:$Q$13,AC$2,0),$D47*AC$2))</f>
        <v>0</v>
      </c>
      <c r="AD47" s="8"/>
      <c r="AE47" s="69">
        <v>1</v>
      </c>
      <c r="AF47" s="69">
        <v>1</v>
      </c>
      <c r="AG47" s="8"/>
      <c r="AH47" s="13">
        <f t="shared" si="105"/>
        <v>0</v>
      </c>
      <c r="AI47" s="13">
        <f t="shared" si="106"/>
        <v>0</v>
      </c>
      <c r="AJ47" s="13">
        <f t="shared" si="107"/>
        <v>0</v>
      </c>
      <c r="AK47" s="13">
        <f t="shared" si="108"/>
        <v>0</v>
      </c>
      <c r="AL47" s="13">
        <f t="shared" si="109"/>
        <v>0</v>
      </c>
      <c r="AM47" s="13">
        <f t="shared" si="110"/>
        <v>0</v>
      </c>
      <c r="AN47" s="13">
        <f t="shared" si="111"/>
        <v>0</v>
      </c>
      <c r="AO47" s="13">
        <f t="shared" si="112"/>
        <v>0</v>
      </c>
      <c r="AP47" s="13">
        <f t="shared" ref="AP47:AP49" si="113">E47</f>
        <v>0</v>
      </c>
      <c r="AQ47" s="13">
        <f t="shared" ref="AQ47:AQ49" si="114">F47</f>
        <v>0</v>
      </c>
      <c r="AR47" s="13">
        <f t="shared" ref="AR47:AR49" si="115">G47</f>
        <v>0</v>
      </c>
      <c r="AS47" s="13">
        <f t="shared" ref="AS47:AS49" si="116">H47</f>
        <v>0</v>
      </c>
      <c r="AT47" s="13">
        <f t="shared" ref="AT47:AT49" si="117">I47</f>
        <v>0</v>
      </c>
      <c r="AU47" s="13">
        <f t="shared" ref="AU47:AU49" si="118">J47</f>
        <v>0</v>
      </c>
      <c r="AV47" s="13">
        <f t="shared" ref="AV47:AV49" si="119">K47</f>
        <v>0</v>
      </c>
      <c r="AW47" s="13">
        <f t="shared" ref="AW47:AW49" si="120">L47</f>
        <v>0</v>
      </c>
      <c r="AX47" s="4"/>
    </row>
    <row r="48" spans="1:57">
      <c r="A48" s="8" t="str">
        <f>IF(C48=Форма!$B$7*1,"1 месяц",IF(C48&gt;Форма!$B$7,(LEFT(A47,SEARCH(" ",A47,1)-1)+1)&amp;" месяц",""))</f>
        <v/>
      </c>
      <c r="B48" s="32" t="str">
        <f>IF(SUM($E$6:$L48)=0,"-",IF(SUM($E48:$L48)&gt;0,IF(AND($C48&gt;=$B$1,$C48&lt;=$B$2)*1=1,$A$1,"факт"),"прогноз"))</f>
        <v>-</v>
      </c>
      <c r="C48" s="33">
        <v>42917</v>
      </c>
      <c r="D48" s="34">
        <f>VLOOKUP($C48,'F1'!$A:$B,2,0)</f>
        <v>21</v>
      </c>
      <c r="E48" s="14"/>
      <c r="F48" s="14"/>
      <c r="G48" s="14"/>
      <c r="H48" s="14"/>
      <c r="I48" s="14"/>
      <c r="J48" s="14"/>
      <c r="K48" s="14"/>
      <c r="L48" s="14"/>
      <c r="M48" s="204">
        <f t="shared" si="89"/>
        <v>0</v>
      </c>
      <c r="N48" s="15">
        <f t="shared" si="90"/>
        <v>0</v>
      </c>
      <c r="O48" s="15">
        <f t="shared" si="91"/>
        <v>0</v>
      </c>
      <c r="P48" s="15">
        <f t="shared" si="92"/>
        <v>0</v>
      </c>
      <c r="Q48" s="204">
        <f t="shared" si="93"/>
        <v>0</v>
      </c>
      <c r="R48" s="15">
        <f t="shared" si="94"/>
        <v>0</v>
      </c>
      <c r="S48" s="15">
        <f t="shared" si="95"/>
        <v>0</v>
      </c>
      <c r="T48" s="15">
        <f t="shared" si="96"/>
        <v>0</v>
      </c>
      <c r="U48" s="9">
        <f t="shared" si="28"/>
        <v>0</v>
      </c>
      <c r="V48" s="9">
        <f t="shared" si="29"/>
        <v>0</v>
      </c>
      <c r="W48" s="28">
        <f t="shared" si="30"/>
        <v>0</v>
      </c>
      <c r="X48" s="9">
        <f t="shared" si="31"/>
        <v>0</v>
      </c>
      <c r="Y48" s="9">
        <f t="shared" si="32"/>
        <v>0</v>
      </c>
      <c r="Z48" s="28">
        <f t="shared" si="33"/>
        <v>0</v>
      </c>
      <c r="AA48" s="8"/>
      <c r="AB48" s="155">
        <f>IF(OR($M48="",$M48=0),0,IF(AB$2&lt;10,VLOOKUP(TEXT($C48,"МММ"),'Расчет нагрузки'!$L$2:$Q$13,AB$2,0),$D48*AB$2))</f>
        <v>0</v>
      </c>
      <c r="AC48" s="155">
        <f>IF(OR($Q48="",$Q48=0),0,IF(AC$2&lt;10,VLOOKUP(TEXT($C48,"МММ"),'Расчет нагрузки'!$L$2:$Q$13,AC$2,0),$D48*AC$2))</f>
        <v>0</v>
      </c>
      <c r="AD48" s="8"/>
      <c r="AE48" s="69">
        <v>1</v>
      </c>
      <c r="AF48" s="69">
        <v>1</v>
      </c>
      <c r="AG48" s="8"/>
      <c r="AH48" s="13">
        <f t="shared" ref="AH48:AH49" si="121">E48</f>
        <v>0</v>
      </c>
      <c r="AI48" s="13">
        <f t="shared" ref="AI48:AI49" si="122">F48</f>
        <v>0</v>
      </c>
      <c r="AJ48" s="13">
        <f t="shared" ref="AJ48:AJ49" si="123">G48</f>
        <v>0</v>
      </c>
      <c r="AK48" s="13">
        <f t="shared" ref="AK48:AK49" si="124">H48</f>
        <v>0</v>
      </c>
      <c r="AL48" s="13">
        <f t="shared" ref="AL48:AL49" si="125">I48</f>
        <v>0</v>
      </c>
      <c r="AM48" s="13">
        <f t="shared" ref="AM48:AM49" si="126">J48</f>
        <v>0</v>
      </c>
      <c r="AN48" s="13">
        <f t="shared" ref="AN48:AN49" si="127">K48</f>
        <v>0</v>
      </c>
      <c r="AO48" s="13">
        <f t="shared" ref="AO48:AO49" si="128">L48</f>
        <v>0</v>
      </c>
      <c r="AP48" s="13">
        <f t="shared" si="113"/>
        <v>0</v>
      </c>
      <c r="AQ48" s="13">
        <f t="shared" si="114"/>
        <v>0</v>
      </c>
      <c r="AR48" s="13">
        <f t="shared" si="115"/>
        <v>0</v>
      </c>
      <c r="AS48" s="13">
        <f t="shared" si="116"/>
        <v>0</v>
      </c>
      <c r="AT48" s="13">
        <f t="shared" si="117"/>
        <v>0</v>
      </c>
      <c r="AU48" s="13">
        <f t="shared" si="118"/>
        <v>0</v>
      </c>
      <c r="AV48" s="13">
        <f t="shared" si="119"/>
        <v>0</v>
      </c>
      <c r="AW48" s="13">
        <f t="shared" si="120"/>
        <v>0</v>
      </c>
      <c r="AX48" s="4"/>
    </row>
    <row r="49" spans="1:50">
      <c r="A49" s="8" t="str">
        <f>IF(C49=Форма!$B$7*1,"1 месяц",IF(C49&gt;Форма!$B$7,(LEFT(A48,SEARCH(" ",A48,1)-1)+1)&amp;" месяц",""))</f>
        <v/>
      </c>
      <c r="B49" s="32" t="str">
        <f>IF(SUM($E$6:$L49)=0,"-",IF(SUM($E49:$L49)&gt;0,IF(AND($C49&gt;=$B$1,$C49&lt;=$B$2)*1=1,$A$1,"факт"),"прогноз"))</f>
        <v>-</v>
      </c>
      <c r="C49" s="33">
        <v>42948</v>
      </c>
      <c r="D49" s="34">
        <f>VLOOKUP($C49,'F1'!$A:$B,2,0)</f>
        <v>23</v>
      </c>
      <c r="E49" s="14"/>
      <c r="F49" s="14"/>
      <c r="G49" s="14"/>
      <c r="H49" s="14"/>
      <c r="I49" s="14"/>
      <c r="J49" s="14"/>
      <c r="K49" s="14"/>
      <c r="L49" s="14"/>
      <c r="M49" s="204">
        <f t="shared" si="89"/>
        <v>0</v>
      </c>
      <c r="N49" s="15">
        <f t="shared" si="90"/>
        <v>0</v>
      </c>
      <c r="O49" s="15">
        <f t="shared" si="91"/>
        <v>0</v>
      </c>
      <c r="P49" s="15">
        <f t="shared" si="92"/>
        <v>0</v>
      </c>
      <c r="Q49" s="204">
        <f t="shared" si="93"/>
        <v>0</v>
      </c>
      <c r="R49" s="15">
        <f t="shared" si="94"/>
        <v>0</v>
      </c>
      <c r="S49" s="15">
        <f t="shared" si="95"/>
        <v>0</v>
      </c>
      <c r="T49" s="15">
        <f t="shared" si="96"/>
        <v>0</v>
      </c>
      <c r="U49" s="9">
        <f t="shared" si="28"/>
        <v>0</v>
      </c>
      <c r="V49" s="9">
        <f t="shared" si="29"/>
        <v>0</v>
      </c>
      <c r="W49" s="28">
        <f t="shared" si="30"/>
        <v>0</v>
      </c>
      <c r="X49" s="9">
        <f t="shared" si="31"/>
        <v>0</v>
      </c>
      <c r="Y49" s="9">
        <f t="shared" si="32"/>
        <v>0</v>
      </c>
      <c r="Z49" s="28">
        <f t="shared" si="33"/>
        <v>0</v>
      </c>
      <c r="AA49" s="8"/>
      <c r="AB49" s="155">
        <f>IF(OR($M49="",$M49=0),0,IF(AB$2&lt;10,VLOOKUP(TEXT($C49,"МММ"),'Расчет нагрузки'!$L$2:$Q$13,AB$2,0),$D49*AB$2))</f>
        <v>0</v>
      </c>
      <c r="AC49" s="155">
        <f>IF(OR($Q49="",$Q49=0),0,IF(AC$2&lt;10,VLOOKUP(TEXT($C49,"МММ"),'Расчет нагрузки'!$L$2:$Q$13,AC$2,0),$D49*AC$2))</f>
        <v>0</v>
      </c>
      <c r="AD49" s="8"/>
      <c r="AE49" s="69">
        <v>1</v>
      </c>
      <c r="AF49" s="69">
        <v>1</v>
      </c>
      <c r="AG49" s="8"/>
      <c r="AH49" s="13">
        <f t="shared" si="121"/>
        <v>0</v>
      </c>
      <c r="AI49" s="13">
        <f t="shared" si="122"/>
        <v>0</v>
      </c>
      <c r="AJ49" s="13">
        <f t="shared" si="123"/>
        <v>0</v>
      </c>
      <c r="AK49" s="13">
        <f t="shared" si="124"/>
        <v>0</v>
      </c>
      <c r="AL49" s="13">
        <f t="shared" si="125"/>
        <v>0</v>
      </c>
      <c r="AM49" s="13">
        <f t="shared" si="126"/>
        <v>0</v>
      </c>
      <c r="AN49" s="13">
        <f t="shared" si="127"/>
        <v>0</v>
      </c>
      <c r="AO49" s="13">
        <f t="shared" si="128"/>
        <v>0</v>
      </c>
      <c r="AP49" s="13">
        <f t="shared" si="113"/>
        <v>0</v>
      </c>
      <c r="AQ49" s="13">
        <f t="shared" si="114"/>
        <v>0</v>
      </c>
      <c r="AR49" s="13">
        <f t="shared" si="115"/>
        <v>0</v>
      </c>
      <c r="AS49" s="13">
        <f t="shared" si="116"/>
        <v>0</v>
      </c>
      <c r="AT49" s="13">
        <f t="shared" si="117"/>
        <v>0</v>
      </c>
      <c r="AU49" s="13">
        <f t="shared" si="118"/>
        <v>0</v>
      </c>
      <c r="AV49" s="13">
        <f t="shared" si="119"/>
        <v>0</v>
      </c>
      <c r="AW49" s="13">
        <f t="shared" si="120"/>
        <v>0</v>
      </c>
      <c r="AX49" s="4"/>
    </row>
    <row r="50" spans="1:50">
      <c r="A50" s="8" t="str">
        <f>IF(C50=Форма!$B$7*1,"1 месяц",IF(C50&gt;Форма!$B$7,(LEFT(A49,SEARCH(" ",A49,1)-1)+1)&amp;" месяц",""))</f>
        <v/>
      </c>
      <c r="B50" s="32" t="str">
        <f>IF(SUM($E$6:$L50)=0,"-",IF(SUM($E50:$L50)&gt;0,IF(AND($C50&gt;=$B$1,$C50&lt;=$B$2)*1=1,$A$1,"факт"),"прогноз"))</f>
        <v>-</v>
      </c>
      <c r="C50" s="33">
        <v>42979</v>
      </c>
      <c r="D50" s="34">
        <f>VLOOKUP($C50,'F1'!$A:$B,2,0)</f>
        <v>21</v>
      </c>
      <c r="E50" s="14"/>
      <c r="F50" s="14"/>
      <c r="G50" s="14"/>
      <c r="H50" s="14"/>
      <c r="I50" s="14"/>
      <c r="J50" s="14"/>
      <c r="K50" s="14"/>
      <c r="L50" s="14"/>
      <c r="M50" s="204">
        <f t="shared" si="89"/>
        <v>0</v>
      </c>
      <c r="N50" s="15">
        <f t="shared" si="90"/>
        <v>0</v>
      </c>
      <c r="O50" s="15">
        <f t="shared" si="91"/>
        <v>0</v>
      </c>
      <c r="P50" s="15">
        <f t="shared" si="92"/>
        <v>0</v>
      </c>
      <c r="Q50" s="204">
        <f t="shared" si="93"/>
        <v>0</v>
      </c>
      <c r="R50" s="15">
        <f t="shared" si="94"/>
        <v>0</v>
      </c>
      <c r="S50" s="15">
        <f t="shared" si="95"/>
        <v>0</v>
      </c>
      <c r="T50" s="15">
        <f t="shared" si="96"/>
        <v>0</v>
      </c>
      <c r="U50" s="9">
        <f t="shared" si="28"/>
        <v>0</v>
      </c>
      <c r="V50" s="9">
        <f t="shared" si="29"/>
        <v>0</v>
      </c>
      <c r="W50" s="28">
        <f t="shared" si="30"/>
        <v>0</v>
      </c>
      <c r="X50" s="9">
        <f t="shared" si="31"/>
        <v>0</v>
      </c>
      <c r="Y50" s="9">
        <f t="shared" si="32"/>
        <v>0</v>
      </c>
      <c r="Z50" s="28">
        <f t="shared" si="33"/>
        <v>0</v>
      </c>
      <c r="AA50" s="8"/>
      <c r="AB50" s="155">
        <f>IF(OR($M50="",$M50=0),0,IF(AB$2&lt;10,VLOOKUP(TEXT($C50,"МММ"),'Расчет нагрузки'!$L$2:$Q$13,AB$2,0),$D50*AB$2))</f>
        <v>0</v>
      </c>
      <c r="AC50" s="155">
        <f>IF(OR($Q50="",$Q50=0),0,IF(AC$2&lt;10,VLOOKUP(TEXT($C50,"МММ"),'Расчет нагрузки'!$L$2:$Q$13,AC$2,0),$D50*AC$2))</f>
        <v>0</v>
      </c>
      <c r="AD50" s="8"/>
      <c r="AE50" s="69">
        <v>1</v>
      </c>
      <c r="AF50" s="69">
        <v>1</v>
      </c>
      <c r="AG50" s="8"/>
      <c r="AH50" s="13">
        <f t="shared" ref="AH50" si="129">E50</f>
        <v>0</v>
      </c>
      <c r="AI50" s="13">
        <f t="shared" ref="AI50" si="130">F50</f>
        <v>0</v>
      </c>
      <c r="AJ50" s="13">
        <f t="shared" ref="AJ50" si="131">G50</f>
        <v>0</v>
      </c>
      <c r="AK50" s="13">
        <f t="shared" ref="AK50" si="132">H50</f>
        <v>0</v>
      </c>
      <c r="AL50" s="13">
        <f t="shared" ref="AL50" si="133">I50</f>
        <v>0</v>
      </c>
      <c r="AM50" s="13">
        <f t="shared" ref="AM50" si="134">J50</f>
        <v>0</v>
      </c>
      <c r="AN50" s="13">
        <f t="shared" ref="AN50" si="135">K50</f>
        <v>0</v>
      </c>
      <c r="AO50" s="13">
        <f t="shared" ref="AO50" si="136">L50</f>
        <v>0</v>
      </c>
      <c r="AP50" s="13">
        <f t="shared" ref="AP50" si="137">E50</f>
        <v>0</v>
      </c>
      <c r="AQ50" s="13">
        <f t="shared" ref="AQ50" si="138">F50</f>
        <v>0</v>
      </c>
      <c r="AR50" s="13">
        <f t="shared" ref="AR50" si="139">G50</f>
        <v>0</v>
      </c>
      <c r="AS50" s="13">
        <f t="shared" ref="AS50" si="140">H50</f>
        <v>0</v>
      </c>
      <c r="AT50" s="13">
        <f t="shared" ref="AT50" si="141">I50</f>
        <v>0</v>
      </c>
      <c r="AU50" s="13">
        <f t="shared" ref="AU50" si="142">J50</f>
        <v>0</v>
      </c>
      <c r="AV50" s="13">
        <f t="shared" ref="AV50" si="143">K50</f>
        <v>0</v>
      </c>
      <c r="AW50" s="13">
        <f t="shared" ref="AW50" si="144">L50</f>
        <v>0</v>
      </c>
      <c r="AX50" s="4"/>
    </row>
    <row r="51" spans="1:50">
      <c r="A51" s="8" t="str">
        <f>IF(C51=Форма!$B$7*1,"1 месяц",IF(C51&gt;Форма!$B$7,(LEFT(A50,SEARCH(" ",A50,1)-1)+1)&amp;" месяц",""))</f>
        <v/>
      </c>
      <c r="B51" s="32" t="str">
        <f>IF(SUM($E$6:$L51)=0,"-",IF(SUM($E51:$L51)&gt;0,IF(AND($C51&gt;=$B$1,$C51&lt;=$B$2)*1=1,$A$1,"факт"),"прогноз"))</f>
        <v>-</v>
      </c>
      <c r="C51" s="33">
        <v>43009</v>
      </c>
      <c r="D51" s="34">
        <f>VLOOKUP($C51,'F1'!$A:$B,2,0)</f>
        <v>22</v>
      </c>
      <c r="E51" s="14"/>
      <c r="F51" s="14"/>
      <c r="G51" s="14"/>
      <c r="H51" s="14"/>
      <c r="I51" s="14"/>
      <c r="J51" s="14"/>
      <c r="K51" s="14"/>
      <c r="L51" s="14"/>
      <c r="M51" s="204">
        <f t="shared" ref="M51" si="145">E51/$D51</f>
        <v>0</v>
      </c>
      <c r="N51" s="15">
        <f t="shared" ref="N51" si="146">F51/$D51</f>
        <v>0</v>
      </c>
      <c r="O51" s="15">
        <f t="shared" ref="O51" si="147">G51/$D51</f>
        <v>0</v>
      </c>
      <c r="P51" s="15">
        <f t="shared" ref="P51" si="148">H51/$D51</f>
        <v>0</v>
      </c>
      <c r="Q51" s="204">
        <f t="shared" ref="Q51" si="149">I51/$D51</f>
        <v>0</v>
      </c>
      <c r="R51" s="15">
        <f t="shared" ref="R51" si="150">J51/$D51</f>
        <v>0</v>
      </c>
      <c r="S51" s="15">
        <f t="shared" ref="S51" si="151">K51/$D51</f>
        <v>0</v>
      </c>
      <c r="T51" s="15">
        <f t="shared" ref="T51" si="152">L51/$D51</f>
        <v>0</v>
      </c>
      <c r="U51" s="9">
        <f t="shared" si="28"/>
        <v>0</v>
      </c>
      <c r="V51" s="9">
        <f t="shared" si="29"/>
        <v>0</v>
      </c>
      <c r="W51" s="28">
        <f t="shared" si="30"/>
        <v>0</v>
      </c>
      <c r="X51" s="9">
        <f t="shared" si="31"/>
        <v>0</v>
      </c>
      <c r="Y51" s="9">
        <f t="shared" si="32"/>
        <v>0</v>
      </c>
      <c r="Z51" s="28">
        <f t="shared" si="33"/>
        <v>0</v>
      </c>
      <c r="AA51" s="8"/>
      <c r="AB51" s="155">
        <f>IF(OR($M51="",$M51=0),0,IF(AB$2&lt;10,VLOOKUP(TEXT($C51,"МММ"),'Расчет нагрузки'!$L$2:$Q$13,AB$2,0),$D51*AB$2))</f>
        <v>0</v>
      </c>
      <c r="AC51" s="155">
        <f>IF(OR($Q51="",$Q51=0),0,IF(AC$2&lt;10,VLOOKUP(TEXT($C51,"МММ"),'Расчет нагрузки'!$L$2:$Q$13,AC$2,0),$D51*AC$2))</f>
        <v>0</v>
      </c>
      <c r="AD51" s="8"/>
      <c r="AE51" s="69">
        <v>1</v>
      </c>
      <c r="AF51" s="69">
        <v>1</v>
      </c>
      <c r="AG51" s="8"/>
      <c r="AH51" s="13">
        <f t="shared" ref="AH51" si="153">E51</f>
        <v>0</v>
      </c>
      <c r="AI51" s="13">
        <f t="shared" ref="AI51" si="154">F51</f>
        <v>0</v>
      </c>
      <c r="AJ51" s="13">
        <f t="shared" ref="AJ51" si="155">G51</f>
        <v>0</v>
      </c>
      <c r="AK51" s="13">
        <f t="shared" ref="AK51" si="156">H51</f>
        <v>0</v>
      </c>
      <c r="AL51" s="13">
        <f t="shared" ref="AL51" si="157">I51</f>
        <v>0</v>
      </c>
      <c r="AM51" s="13">
        <f t="shared" ref="AM51" si="158">J51</f>
        <v>0</v>
      </c>
      <c r="AN51" s="13">
        <f t="shared" ref="AN51" si="159">K51</f>
        <v>0</v>
      </c>
      <c r="AO51" s="13">
        <f t="shared" ref="AO51" si="160">L51</f>
        <v>0</v>
      </c>
      <c r="AP51" s="13">
        <f t="shared" ref="AP51" si="161">E51</f>
        <v>0</v>
      </c>
      <c r="AQ51" s="13">
        <f t="shared" ref="AQ51" si="162">F51</f>
        <v>0</v>
      </c>
      <c r="AR51" s="13">
        <f t="shared" ref="AR51" si="163">G51</f>
        <v>0</v>
      </c>
      <c r="AS51" s="13">
        <f t="shared" ref="AS51" si="164">H51</f>
        <v>0</v>
      </c>
      <c r="AT51" s="13">
        <f t="shared" ref="AT51" si="165">I51</f>
        <v>0</v>
      </c>
      <c r="AU51" s="13">
        <f t="shared" ref="AU51" si="166">J51</f>
        <v>0</v>
      </c>
      <c r="AV51" s="13">
        <f t="shared" ref="AV51" si="167">K51</f>
        <v>0</v>
      </c>
      <c r="AW51" s="13">
        <f t="shared" ref="AW51" si="168">L51</f>
        <v>0</v>
      </c>
      <c r="AX51" s="4"/>
    </row>
    <row r="52" spans="1:50">
      <c r="A52" s="8" t="str">
        <f>IF(C52=Форма!$B$7*1,"1 месяц",IF(C52&gt;Форма!$B$7,(LEFT(A51,SEARCH(" ",A51,1)-1)+1)&amp;" месяц",""))</f>
        <v/>
      </c>
      <c r="B52" s="32" t="str">
        <f>IF(SUM($E$6:$L52)=0,"-",IF(SUM($E52:$L52)&gt;0,IF(AND($C52&gt;=$B$1,$C52&lt;=$B$2)*1=1,$A$1,"факт"),"прогноз"))</f>
        <v>-</v>
      </c>
      <c r="C52" s="33">
        <v>43040</v>
      </c>
      <c r="D52" s="34">
        <f>VLOOKUP($C52,'F1'!$A:$B,2,0)</f>
        <v>21</v>
      </c>
      <c r="E52" s="14"/>
      <c r="F52" s="14"/>
      <c r="G52" s="14"/>
      <c r="H52" s="14"/>
      <c r="I52" s="14"/>
      <c r="J52" s="14"/>
      <c r="K52" s="14"/>
      <c r="L52" s="14"/>
      <c r="M52" s="204">
        <f t="shared" ref="M52:M54" si="169">E52/$D52</f>
        <v>0</v>
      </c>
      <c r="N52" s="15">
        <f t="shared" ref="N52:N54" si="170">F52/$D52</f>
        <v>0</v>
      </c>
      <c r="O52" s="15">
        <f t="shared" ref="O52:O54" si="171">G52/$D52</f>
        <v>0</v>
      </c>
      <c r="P52" s="15">
        <f t="shared" ref="P52:P54" si="172">H52/$D52</f>
        <v>0</v>
      </c>
      <c r="Q52" s="204">
        <f t="shared" ref="Q52:Q54" si="173">I52/$D52</f>
        <v>0</v>
      </c>
      <c r="R52" s="15">
        <f t="shared" ref="R52:R54" si="174">J52/$D52</f>
        <v>0</v>
      </c>
      <c r="S52" s="15">
        <f t="shared" ref="S52:S54" si="175">K52/$D52</f>
        <v>0</v>
      </c>
      <c r="T52" s="15">
        <f t="shared" ref="T52:T54" si="176">L52/$D52</f>
        <v>0</v>
      </c>
      <c r="U52" s="9">
        <f t="shared" si="28"/>
        <v>0</v>
      </c>
      <c r="V52" s="9">
        <f t="shared" si="29"/>
        <v>0</v>
      </c>
      <c r="W52" s="28">
        <f t="shared" si="30"/>
        <v>0</v>
      </c>
      <c r="X52" s="9">
        <f t="shared" si="31"/>
        <v>0</v>
      </c>
      <c r="Y52" s="9">
        <f t="shared" si="32"/>
        <v>0</v>
      </c>
      <c r="Z52" s="28">
        <f t="shared" si="33"/>
        <v>0</v>
      </c>
      <c r="AA52" s="8"/>
      <c r="AB52" s="155">
        <f>IF(OR($M52="",$M52=0),0,IF(AB$2&lt;10,VLOOKUP(TEXT($C52,"МММ"),'Расчет нагрузки'!$L$2:$Q$13,AB$2,0),$D52*AB$2))</f>
        <v>0</v>
      </c>
      <c r="AC52" s="155">
        <f>IF(OR($Q52="",$Q52=0),0,IF(AC$2&lt;10,VLOOKUP(TEXT($C52,"МММ"),'Расчет нагрузки'!$L$2:$Q$13,AC$2,0),$D52*AC$2))</f>
        <v>0</v>
      </c>
      <c r="AD52" s="8"/>
      <c r="AE52" s="69">
        <v>1</v>
      </c>
      <c r="AF52" s="69">
        <v>1</v>
      </c>
      <c r="AG52" s="8"/>
      <c r="AH52" s="13">
        <f t="shared" ref="AH52:AH54" si="177">E52</f>
        <v>0</v>
      </c>
      <c r="AI52" s="13">
        <f t="shared" ref="AI52:AI54" si="178">F52</f>
        <v>0</v>
      </c>
      <c r="AJ52" s="13">
        <f t="shared" ref="AJ52:AJ54" si="179">G52</f>
        <v>0</v>
      </c>
      <c r="AK52" s="13">
        <f t="shared" ref="AK52:AK54" si="180">H52</f>
        <v>0</v>
      </c>
      <c r="AL52" s="13">
        <f t="shared" ref="AL52:AL54" si="181">I52</f>
        <v>0</v>
      </c>
      <c r="AM52" s="13">
        <f t="shared" ref="AM52:AM54" si="182">J52</f>
        <v>0</v>
      </c>
      <c r="AN52" s="13">
        <f t="shared" ref="AN52:AN54" si="183">K52</f>
        <v>0</v>
      </c>
      <c r="AO52" s="13">
        <f t="shared" ref="AO52:AO54" si="184">L52</f>
        <v>0</v>
      </c>
      <c r="AP52" s="13">
        <f t="shared" ref="AP52:AP54" si="185">E52</f>
        <v>0</v>
      </c>
      <c r="AQ52" s="13">
        <f t="shared" ref="AQ52:AQ54" si="186">F52</f>
        <v>0</v>
      </c>
      <c r="AR52" s="13">
        <f t="shared" ref="AR52:AR54" si="187">G52</f>
        <v>0</v>
      </c>
      <c r="AS52" s="13">
        <f t="shared" ref="AS52:AS54" si="188">H52</f>
        <v>0</v>
      </c>
      <c r="AT52" s="13">
        <f t="shared" ref="AT52:AT54" si="189">I52</f>
        <v>0</v>
      </c>
      <c r="AU52" s="13">
        <f t="shared" ref="AU52:AU54" si="190">J52</f>
        <v>0</v>
      </c>
      <c r="AV52" s="13">
        <f t="shared" ref="AV52:AV54" si="191">K52</f>
        <v>0</v>
      </c>
      <c r="AW52" s="13">
        <f t="shared" ref="AW52:AW54" si="192">L52</f>
        <v>0</v>
      </c>
      <c r="AX52" s="4"/>
    </row>
    <row r="53" spans="1:50">
      <c r="A53" s="8" t="str">
        <f>IF(C53=Форма!$B$7*1,"1 месяц",IF(C53&gt;Форма!$B$7,(LEFT(A52,SEARCH(" ",A52,1)-1)+1)&amp;" месяц",""))</f>
        <v/>
      </c>
      <c r="B53" s="32" t="str">
        <f>IF(SUM($E$6:$L53)=0,"-",IF(SUM($E53:$L53)&gt;0,IF(AND($C53&gt;=$B$1,$C53&lt;=$B$2)*1=1,$A$1,"факт"),"прогноз"))</f>
        <v>-</v>
      </c>
      <c r="C53" s="33">
        <v>43070</v>
      </c>
      <c r="D53" s="34">
        <f>VLOOKUP($C53,'F1'!$A:$B,2,0)</f>
        <v>21</v>
      </c>
      <c r="E53" s="14"/>
      <c r="F53" s="14"/>
      <c r="G53" s="14"/>
      <c r="H53" s="14"/>
      <c r="I53" s="14"/>
      <c r="J53" s="14"/>
      <c r="K53" s="14"/>
      <c r="L53" s="14"/>
      <c r="M53" s="204">
        <f t="shared" si="169"/>
        <v>0</v>
      </c>
      <c r="N53" s="15">
        <f t="shared" si="170"/>
        <v>0</v>
      </c>
      <c r="O53" s="15">
        <f t="shared" si="171"/>
        <v>0</v>
      </c>
      <c r="P53" s="15">
        <f t="shared" si="172"/>
        <v>0</v>
      </c>
      <c r="Q53" s="204">
        <f t="shared" si="173"/>
        <v>0</v>
      </c>
      <c r="R53" s="15">
        <f t="shared" si="174"/>
        <v>0</v>
      </c>
      <c r="S53" s="15">
        <f t="shared" si="175"/>
        <v>0</v>
      </c>
      <c r="T53" s="15">
        <f t="shared" si="176"/>
        <v>0</v>
      </c>
      <c r="U53" s="9">
        <f t="shared" si="28"/>
        <v>0</v>
      </c>
      <c r="V53" s="9">
        <f t="shared" si="29"/>
        <v>0</v>
      </c>
      <c r="W53" s="28">
        <f t="shared" si="30"/>
        <v>0</v>
      </c>
      <c r="X53" s="9">
        <f t="shared" si="31"/>
        <v>0</v>
      </c>
      <c r="Y53" s="9">
        <f t="shared" si="32"/>
        <v>0</v>
      </c>
      <c r="Z53" s="28">
        <f t="shared" si="33"/>
        <v>0</v>
      </c>
      <c r="AA53" s="8"/>
      <c r="AB53" s="155">
        <f>IF(OR($M53="",$M53=0),0,IF(AB$2&lt;10,VLOOKUP(TEXT($C53,"МММ"),'Расчет нагрузки'!$L$2:$Q$13,AB$2,0),$D53*AB$2))</f>
        <v>0</v>
      </c>
      <c r="AC53" s="155">
        <f>IF(OR($Q53="",$Q53=0),0,IF(AC$2&lt;10,VLOOKUP(TEXT($C53,"МММ"),'Расчет нагрузки'!$L$2:$Q$13,AC$2,0),$D53*AC$2))</f>
        <v>0</v>
      </c>
      <c r="AD53" s="8"/>
      <c r="AE53" s="69">
        <v>1</v>
      </c>
      <c r="AF53" s="69">
        <v>1</v>
      </c>
      <c r="AG53" s="8"/>
      <c r="AH53" s="13">
        <f t="shared" si="177"/>
        <v>0</v>
      </c>
      <c r="AI53" s="13">
        <f t="shared" si="178"/>
        <v>0</v>
      </c>
      <c r="AJ53" s="13">
        <f t="shared" si="179"/>
        <v>0</v>
      </c>
      <c r="AK53" s="13">
        <f t="shared" si="180"/>
        <v>0</v>
      </c>
      <c r="AL53" s="13">
        <f t="shared" si="181"/>
        <v>0</v>
      </c>
      <c r="AM53" s="13">
        <f t="shared" si="182"/>
        <v>0</v>
      </c>
      <c r="AN53" s="13">
        <f t="shared" si="183"/>
        <v>0</v>
      </c>
      <c r="AO53" s="13">
        <f t="shared" si="184"/>
        <v>0</v>
      </c>
      <c r="AP53" s="13">
        <f t="shared" si="185"/>
        <v>0</v>
      </c>
      <c r="AQ53" s="13">
        <f t="shared" si="186"/>
        <v>0</v>
      </c>
      <c r="AR53" s="13">
        <f t="shared" si="187"/>
        <v>0</v>
      </c>
      <c r="AS53" s="13">
        <f t="shared" si="188"/>
        <v>0</v>
      </c>
      <c r="AT53" s="13">
        <f t="shared" si="189"/>
        <v>0</v>
      </c>
      <c r="AU53" s="13">
        <f t="shared" si="190"/>
        <v>0</v>
      </c>
      <c r="AV53" s="13">
        <f t="shared" si="191"/>
        <v>0</v>
      </c>
      <c r="AW53" s="13">
        <f t="shared" si="192"/>
        <v>0</v>
      </c>
      <c r="AX53" s="4"/>
    </row>
    <row r="54" spans="1:50">
      <c r="A54" s="8" t="str">
        <f>IF(C54=Форма!$B$7*1,"1 месяц",IF(C54&gt;Форма!$B$7,(LEFT(A53,SEARCH(" ",A53,1)-1)+1)&amp;" месяц",""))</f>
        <v/>
      </c>
      <c r="B54" s="32" t="str">
        <f>IF(SUM($E$6:$L54)=0,"-",IF(SUM($E54:$L54)&gt;0,IF(AND($C54&gt;=$B$1,$C54&lt;=$B$2)*1=1,$A$1,"факт"),"прогноз"))</f>
        <v>-</v>
      </c>
      <c r="C54" s="33">
        <v>43101</v>
      </c>
      <c r="D54" s="34">
        <f>VLOOKUP($C54,'F1'!$A:$B,2,0)</f>
        <v>17</v>
      </c>
      <c r="E54" s="14"/>
      <c r="F54" s="14"/>
      <c r="G54" s="14"/>
      <c r="H54" s="14"/>
      <c r="I54" s="14"/>
      <c r="J54" s="14"/>
      <c r="K54" s="14"/>
      <c r="L54" s="14"/>
      <c r="M54" s="204">
        <f t="shared" si="169"/>
        <v>0</v>
      </c>
      <c r="N54" s="15">
        <f t="shared" si="170"/>
        <v>0</v>
      </c>
      <c r="O54" s="15">
        <f t="shared" si="171"/>
        <v>0</v>
      </c>
      <c r="P54" s="15">
        <f t="shared" si="172"/>
        <v>0</v>
      </c>
      <c r="Q54" s="204">
        <f t="shared" si="173"/>
        <v>0</v>
      </c>
      <c r="R54" s="15">
        <f t="shared" si="174"/>
        <v>0</v>
      </c>
      <c r="S54" s="15">
        <f t="shared" si="175"/>
        <v>0</v>
      </c>
      <c r="T54" s="15">
        <f t="shared" si="176"/>
        <v>0</v>
      </c>
      <c r="U54" s="9">
        <f t="shared" si="28"/>
        <v>0</v>
      </c>
      <c r="V54" s="9">
        <f t="shared" si="29"/>
        <v>0</v>
      </c>
      <c r="W54" s="28">
        <f t="shared" si="30"/>
        <v>0</v>
      </c>
      <c r="X54" s="9">
        <f t="shared" si="31"/>
        <v>0</v>
      </c>
      <c r="Y54" s="9">
        <f t="shared" si="32"/>
        <v>0</v>
      </c>
      <c r="Z54" s="28">
        <f t="shared" si="33"/>
        <v>0</v>
      </c>
      <c r="AA54" s="8"/>
      <c r="AB54" s="155">
        <f>IF(OR($M54="",$M54=0),0,IF(AB$2&lt;10,VLOOKUP(TEXT($C54,"МММ"),'Расчет нагрузки'!$L$2:$Q$13,AB$2,0),$D54*AB$2))</f>
        <v>0</v>
      </c>
      <c r="AC54" s="155">
        <f>IF(OR($Q54="",$Q54=0),0,IF(AC$2&lt;10,VLOOKUP(TEXT($C54,"МММ"),'Расчет нагрузки'!$L$2:$Q$13,AC$2,0),$D54*AC$2))</f>
        <v>0</v>
      </c>
      <c r="AD54" s="8"/>
      <c r="AE54" s="69">
        <v>1</v>
      </c>
      <c r="AF54" s="69">
        <v>1</v>
      </c>
      <c r="AG54" s="8"/>
      <c r="AH54" s="13">
        <f t="shared" si="177"/>
        <v>0</v>
      </c>
      <c r="AI54" s="13">
        <f t="shared" si="178"/>
        <v>0</v>
      </c>
      <c r="AJ54" s="13">
        <f t="shared" si="179"/>
        <v>0</v>
      </c>
      <c r="AK54" s="13">
        <f t="shared" si="180"/>
        <v>0</v>
      </c>
      <c r="AL54" s="13">
        <f t="shared" si="181"/>
        <v>0</v>
      </c>
      <c r="AM54" s="13">
        <f t="shared" si="182"/>
        <v>0</v>
      </c>
      <c r="AN54" s="13">
        <f t="shared" si="183"/>
        <v>0</v>
      </c>
      <c r="AO54" s="13">
        <f t="shared" si="184"/>
        <v>0</v>
      </c>
      <c r="AP54" s="13">
        <f t="shared" si="185"/>
        <v>0</v>
      </c>
      <c r="AQ54" s="13">
        <f t="shared" si="186"/>
        <v>0</v>
      </c>
      <c r="AR54" s="13">
        <f t="shared" si="187"/>
        <v>0</v>
      </c>
      <c r="AS54" s="13">
        <f t="shared" si="188"/>
        <v>0</v>
      </c>
      <c r="AT54" s="13">
        <f t="shared" si="189"/>
        <v>0</v>
      </c>
      <c r="AU54" s="13">
        <f t="shared" si="190"/>
        <v>0</v>
      </c>
      <c r="AV54" s="13">
        <f t="shared" si="191"/>
        <v>0</v>
      </c>
      <c r="AW54" s="13">
        <f t="shared" si="192"/>
        <v>0</v>
      </c>
      <c r="AX54" s="4"/>
    </row>
    <row r="55" spans="1:50">
      <c r="A55" s="8" t="str">
        <f>IF(C55=Форма!$B$7*1,"1 месяц",IF(C55&gt;Форма!$B$7,(LEFT(A54,SEARCH(" ",A54,1)-1)+1)&amp;" месяц",""))</f>
        <v/>
      </c>
      <c r="B55" s="32" t="str">
        <f>IF(SUM($E$6:$L55)=0,"-",IF(SUM($E55:$L55)&gt;0,IF(AND($C55&gt;=$B$1,$C55&lt;=$B$2)*1=1,$A$1,"факт"),"прогноз"))</f>
        <v>-</v>
      </c>
      <c r="C55" s="33">
        <v>43132</v>
      </c>
      <c r="D55" s="34">
        <f>VLOOKUP($C55,'F1'!$A:$B,2,0)</f>
        <v>19</v>
      </c>
      <c r="E55" s="14"/>
      <c r="F55" s="14"/>
      <c r="G55" s="14"/>
      <c r="H55" s="14"/>
      <c r="I55" s="14"/>
      <c r="J55" s="14"/>
      <c r="K55" s="14"/>
      <c r="L55" s="14"/>
      <c r="M55" s="204">
        <f t="shared" ref="M55" si="193">E55/$D55</f>
        <v>0</v>
      </c>
      <c r="N55" s="15">
        <f t="shared" ref="N55" si="194">F55/$D55</f>
        <v>0</v>
      </c>
      <c r="O55" s="15">
        <f t="shared" ref="O55" si="195">G55/$D55</f>
        <v>0</v>
      </c>
      <c r="P55" s="15">
        <f t="shared" ref="P55" si="196">H55/$D55</f>
        <v>0</v>
      </c>
      <c r="Q55" s="204">
        <f t="shared" ref="Q55" si="197">I55/$D55</f>
        <v>0</v>
      </c>
      <c r="R55" s="15">
        <f t="shared" ref="R55" si="198">J55/$D55</f>
        <v>0</v>
      </c>
      <c r="S55" s="15">
        <f t="shared" ref="S55" si="199">K55/$D55</f>
        <v>0</v>
      </c>
      <c r="T55" s="15">
        <f t="shared" ref="T55" si="200">L55/$D55</f>
        <v>0</v>
      </c>
      <c r="U55" s="9">
        <f t="shared" si="28"/>
        <v>0</v>
      </c>
      <c r="V55" s="9">
        <f t="shared" si="29"/>
        <v>0</v>
      </c>
      <c r="W55" s="28">
        <f t="shared" si="30"/>
        <v>0</v>
      </c>
      <c r="X55" s="9">
        <f t="shared" si="31"/>
        <v>0</v>
      </c>
      <c r="Y55" s="9">
        <f t="shared" si="32"/>
        <v>0</v>
      </c>
      <c r="Z55" s="28">
        <f t="shared" si="33"/>
        <v>0</v>
      </c>
      <c r="AA55" s="8"/>
      <c r="AB55" s="155">
        <f>IF(OR($M55="",$M55=0),0,IF(AB$2&lt;10,VLOOKUP(TEXT($C55,"МММ"),'Расчет нагрузки'!$L$2:$Q$13,AB$2,0),$D55*AB$2))</f>
        <v>0</v>
      </c>
      <c r="AC55" s="155">
        <f>IF(OR($Q55="",$Q55=0),0,IF(AC$2&lt;10,VLOOKUP(TEXT($C55,"МММ"),'Расчет нагрузки'!$L$2:$Q$13,AC$2,0),$D55*AC$2))</f>
        <v>0</v>
      </c>
      <c r="AD55" s="8"/>
      <c r="AE55" s="69">
        <v>1</v>
      </c>
      <c r="AF55" s="69">
        <v>1</v>
      </c>
      <c r="AG55" s="8"/>
      <c r="AH55" s="13">
        <f t="shared" ref="AH55" si="201">E55</f>
        <v>0</v>
      </c>
      <c r="AI55" s="13">
        <f t="shared" ref="AI55" si="202">F55</f>
        <v>0</v>
      </c>
      <c r="AJ55" s="13">
        <f t="shared" ref="AJ55" si="203">G55</f>
        <v>0</v>
      </c>
      <c r="AK55" s="13">
        <f t="shared" ref="AK55" si="204">H55</f>
        <v>0</v>
      </c>
      <c r="AL55" s="13">
        <f t="shared" ref="AL55" si="205">I55</f>
        <v>0</v>
      </c>
      <c r="AM55" s="13">
        <f t="shared" ref="AM55" si="206">J55</f>
        <v>0</v>
      </c>
      <c r="AN55" s="13">
        <f t="shared" ref="AN55" si="207">K55</f>
        <v>0</v>
      </c>
      <c r="AO55" s="13">
        <f t="shared" ref="AO55" si="208">L55</f>
        <v>0</v>
      </c>
      <c r="AP55" s="13">
        <f t="shared" ref="AP55" si="209">E55</f>
        <v>0</v>
      </c>
      <c r="AQ55" s="13">
        <f t="shared" ref="AQ55" si="210">F55</f>
        <v>0</v>
      </c>
      <c r="AR55" s="13">
        <f t="shared" ref="AR55" si="211">G55</f>
        <v>0</v>
      </c>
      <c r="AS55" s="13">
        <f t="shared" ref="AS55" si="212">H55</f>
        <v>0</v>
      </c>
      <c r="AT55" s="13">
        <f t="shared" ref="AT55" si="213">I55</f>
        <v>0</v>
      </c>
      <c r="AU55" s="13">
        <f t="shared" ref="AU55" si="214">J55</f>
        <v>0</v>
      </c>
      <c r="AV55" s="13">
        <f t="shared" ref="AV55" si="215">K55</f>
        <v>0</v>
      </c>
      <c r="AW55" s="13">
        <f t="shared" ref="AW55" si="216">L55</f>
        <v>0</v>
      </c>
      <c r="AX55" s="4"/>
    </row>
    <row r="56" spans="1:50">
      <c r="A56" s="8" t="str">
        <f>IF(C56=Форма!$B$7*1,"1 месяц",IF(C56&gt;Форма!$B$7,(LEFT(A55,SEARCH(" ",A55,1)-1)+1)&amp;" месяц",""))</f>
        <v/>
      </c>
      <c r="B56" s="32" t="str">
        <f>IF(SUM($E$6:$L56)=0,"-",IF(SUM($E56:$L56)&gt;0,IF(AND($C56&gt;=$B$1,$C56&lt;=$B$2)*1=1,$A$1,"факт"),"прогноз"))</f>
        <v>-</v>
      </c>
      <c r="C56" s="33">
        <v>43160</v>
      </c>
      <c r="D56" s="34">
        <f>VLOOKUP($C56,'F1'!$A:$B,2,0)</f>
        <v>20</v>
      </c>
      <c r="E56" s="14"/>
      <c r="F56" s="14"/>
      <c r="G56" s="14"/>
      <c r="H56" s="14"/>
      <c r="I56" s="14"/>
      <c r="J56" s="14"/>
      <c r="K56" s="14"/>
      <c r="L56" s="14"/>
      <c r="M56" s="204">
        <f t="shared" ref="M56" si="217">E56/$D56</f>
        <v>0</v>
      </c>
      <c r="N56" s="15">
        <f t="shared" ref="N56" si="218">F56/$D56</f>
        <v>0</v>
      </c>
      <c r="O56" s="15">
        <f t="shared" ref="O56" si="219">G56/$D56</f>
        <v>0</v>
      </c>
      <c r="P56" s="15">
        <f t="shared" ref="P56" si="220">H56/$D56</f>
        <v>0</v>
      </c>
      <c r="Q56" s="204">
        <f t="shared" ref="Q56" si="221">I56/$D56</f>
        <v>0</v>
      </c>
      <c r="R56" s="15">
        <f t="shared" ref="R56" si="222">J56/$D56</f>
        <v>0</v>
      </c>
      <c r="S56" s="15">
        <f t="shared" ref="S56" si="223">K56/$D56</f>
        <v>0</v>
      </c>
      <c r="T56" s="15">
        <f t="shared" ref="T56" si="224">L56/$D56</f>
        <v>0</v>
      </c>
      <c r="U56" s="9">
        <f t="shared" si="28"/>
        <v>0</v>
      </c>
      <c r="V56" s="9">
        <f t="shared" si="29"/>
        <v>0</v>
      </c>
      <c r="W56" s="28">
        <f t="shared" si="30"/>
        <v>0</v>
      </c>
      <c r="X56" s="9">
        <f t="shared" si="31"/>
        <v>0</v>
      </c>
      <c r="Y56" s="9">
        <f t="shared" si="32"/>
        <v>0</v>
      </c>
      <c r="Z56" s="28">
        <f t="shared" si="33"/>
        <v>0</v>
      </c>
      <c r="AA56" s="8"/>
      <c r="AB56" s="155">
        <f>IF(OR($M56="",$M56=0),0,IF(AB$2&lt;10,VLOOKUP(TEXT($C56,"МММ"),'Расчет нагрузки'!$L$2:$Q$13,AB$2,0),$D56*AB$2))</f>
        <v>0</v>
      </c>
      <c r="AC56" s="155">
        <f>IF(OR($Q56="",$Q56=0),0,IF(AC$2&lt;10,VLOOKUP(TEXT($C56,"МММ"),'Расчет нагрузки'!$L$2:$Q$13,AC$2,0),$D56*AC$2))</f>
        <v>0</v>
      </c>
      <c r="AD56" s="8"/>
      <c r="AE56" s="69">
        <v>1</v>
      </c>
      <c r="AF56" s="69">
        <v>1</v>
      </c>
      <c r="AG56" s="8"/>
      <c r="AH56" s="13">
        <f t="shared" ref="AH56" si="225">E56</f>
        <v>0</v>
      </c>
      <c r="AI56" s="13">
        <f t="shared" ref="AI56" si="226">F56</f>
        <v>0</v>
      </c>
      <c r="AJ56" s="13">
        <f t="shared" ref="AJ56" si="227">G56</f>
        <v>0</v>
      </c>
      <c r="AK56" s="13">
        <f t="shared" ref="AK56" si="228">H56</f>
        <v>0</v>
      </c>
      <c r="AL56" s="13">
        <f t="shared" ref="AL56" si="229">I56</f>
        <v>0</v>
      </c>
      <c r="AM56" s="13">
        <f t="shared" ref="AM56" si="230">J56</f>
        <v>0</v>
      </c>
      <c r="AN56" s="13">
        <f t="shared" ref="AN56" si="231">K56</f>
        <v>0</v>
      </c>
      <c r="AO56" s="13">
        <f t="shared" ref="AO56" si="232">L56</f>
        <v>0</v>
      </c>
      <c r="AP56" s="13">
        <f t="shared" ref="AP56" si="233">E56</f>
        <v>0</v>
      </c>
      <c r="AQ56" s="13">
        <f t="shared" ref="AQ56" si="234">F56</f>
        <v>0</v>
      </c>
      <c r="AR56" s="13">
        <f t="shared" ref="AR56" si="235">G56</f>
        <v>0</v>
      </c>
      <c r="AS56" s="13">
        <f t="shared" ref="AS56" si="236">H56</f>
        <v>0</v>
      </c>
      <c r="AT56" s="13">
        <f t="shared" ref="AT56" si="237">I56</f>
        <v>0</v>
      </c>
      <c r="AU56" s="13">
        <f t="shared" ref="AU56" si="238">J56</f>
        <v>0</v>
      </c>
      <c r="AV56" s="13">
        <f t="shared" ref="AV56" si="239">K56</f>
        <v>0</v>
      </c>
      <c r="AW56" s="13">
        <f t="shared" ref="AW56" si="240">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43191</v>
      </c>
      <c r="D57" s="34">
        <f>VLOOKUP($C57,'F1'!$A:$B,2,0)</f>
        <v>21</v>
      </c>
      <c r="E57" s="14"/>
      <c r="F57" s="14"/>
      <c r="G57" s="14"/>
      <c r="H57" s="14"/>
      <c r="I57" s="14"/>
      <c r="J57" s="14"/>
      <c r="K57" s="14"/>
      <c r="L57" s="14"/>
      <c r="M57" s="204">
        <f t="shared" ref="M57" si="241">E57/$D57</f>
        <v>0</v>
      </c>
      <c r="N57" s="15">
        <f t="shared" ref="N57" si="242">F57/$D57</f>
        <v>0</v>
      </c>
      <c r="O57" s="15">
        <f t="shared" ref="O57" si="243">G57/$D57</f>
        <v>0</v>
      </c>
      <c r="P57" s="15">
        <f t="shared" ref="P57" si="244">H57/$D57</f>
        <v>0</v>
      </c>
      <c r="Q57" s="204">
        <f t="shared" ref="Q57" si="245">I57/$D57</f>
        <v>0</v>
      </c>
      <c r="R57" s="15">
        <f t="shared" ref="R57" si="246">J57/$D57</f>
        <v>0</v>
      </c>
      <c r="S57" s="15">
        <f t="shared" ref="S57" si="247">K57/$D57</f>
        <v>0</v>
      </c>
      <c r="T57" s="15">
        <f t="shared" ref="T57" si="248">L57/$D57</f>
        <v>0</v>
      </c>
      <c r="U57" s="9">
        <f t="shared" si="28"/>
        <v>0</v>
      </c>
      <c r="V57" s="9">
        <f t="shared" si="29"/>
        <v>0</v>
      </c>
      <c r="W57" s="28">
        <f t="shared" si="30"/>
        <v>0</v>
      </c>
      <c r="X57" s="9">
        <f t="shared" si="31"/>
        <v>0</v>
      </c>
      <c r="Y57" s="9">
        <f t="shared" si="32"/>
        <v>0</v>
      </c>
      <c r="Z57" s="28">
        <f t="shared" si="33"/>
        <v>0</v>
      </c>
      <c r="AA57" s="8"/>
      <c r="AB57" s="155">
        <f>IF(OR($M57="",$M57=0),0,IF(AB$2&lt;10,VLOOKUP(TEXT($C57,"МММ"),'Расчет нагрузки'!$L$2:$Q$13,AB$2,0),$D57*AB$2))</f>
        <v>0</v>
      </c>
      <c r="AC57" s="155">
        <f>IF(OR($Q57="",$Q57=0),0,IF(AC$2&lt;10,VLOOKUP(TEXT($C57,"МММ"),'Расчет нагрузки'!$L$2:$Q$13,AC$2,0),$D57*AC$2))</f>
        <v>0</v>
      </c>
      <c r="AD57" s="8"/>
      <c r="AE57" s="69">
        <v>1</v>
      </c>
      <c r="AF57" s="69">
        <v>1</v>
      </c>
      <c r="AG57" s="8"/>
      <c r="AH57" s="13">
        <f t="shared" ref="AH57" si="249">E57</f>
        <v>0</v>
      </c>
      <c r="AI57" s="13">
        <f t="shared" ref="AI57" si="250">F57</f>
        <v>0</v>
      </c>
      <c r="AJ57" s="13">
        <f t="shared" ref="AJ57" si="251">G57</f>
        <v>0</v>
      </c>
      <c r="AK57" s="13">
        <f t="shared" ref="AK57" si="252">H57</f>
        <v>0</v>
      </c>
      <c r="AL57" s="13">
        <f t="shared" ref="AL57" si="253">I57</f>
        <v>0</v>
      </c>
      <c r="AM57" s="13">
        <f t="shared" ref="AM57" si="254">J57</f>
        <v>0</v>
      </c>
      <c r="AN57" s="13">
        <f t="shared" ref="AN57" si="255">K57</f>
        <v>0</v>
      </c>
      <c r="AO57" s="13">
        <f t="shared" ref="AO57" si="256">L57</f>
        <v>0</v>
      </c>
      <c r="AP57" s="13">
        <f t="shared" ref="AP57" si="257">E57</f>
        <v>0</v>
      </c>
      <c r="AQ57" s="13">
        <f t="shared" ref="AQ57" si="258">F57</f>
        <v>0</v>
      </c>
      <c r="AR57" s="13">
        <f t="shared" ref="AR57" si="259">G57</f>
        <v>0</v>
      </c>
      <c r="AS57" s="13">
        <f t="shared" ref="AS57" si="260">H57</f>
        <v>0</v>
      </c>
      <c r="AT57" s="13">
        <f t="shared" ref="AT57" si="261">I57</f>
        <v>0</v>
      </c>
      <c r="AU57" s="13">
        <f t="shared" ref="AU57" si="262">J57</f>
        <v>0</v>
      </c>
      <c r="AV57" s="13">
        <f t="shared" ref="AV57" si="263">K57</f>
        <v>0</v>
      </c>
      <c r="AW57" s="13">
        <f t="shared" ref="AW57" si="264">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43221</v>
      </c>
      <c r="D58" s="34">
        <f>VLOOKUP($C58,'F1'!$A:$B,2,0)</f>
        <v>20</v>
      </c>
      <c r="E58" s="14"/>
      <c r="F58" s="14"/>
      <c r="G58" s="14"/>
      <c r="H58" s="14"/>
      <c r="I58" s="14"/>
      <c r="J58" s="14"/>
      <c r="K58" s="14"/>
      <c r="L58" s="14"/>
      <c r="M58" s="204">
        <f t="shared" ref="M58:M63" si="265">E58/$D58</f>
        <v>0</v>
      </c>
      <c r="N58" s="15">
        <f t="shared" ref="N58:N63" si="266">F58/$D58</f>
        <v>0</v>
      </c>
      <c r="O58" s="15">
        <f t="shared" ref="O58:O63" si="267">G58/$D58</f>
        <v>0</v>
      </c>
      <c r="P58" s="15">
        <f t="shared" ref="P58:P63" si="268">H58/$D58</f>
        <v>0</v>
      </c>
      <c r="Q58" s="204">
        <f t="shared" ref="Q58:Q63" si="269">I58/$D58</f>
        <v>0</v>
      </c>
      <c r="R58" s="15">
        <f t="shared" ref="R58:R63" si="270">J58/$D58</f>
        <v>0</v>
      </c>
      <c r="S58" s="15">
        <f t="shared" ref="S58:S63" si="271">K58/$D58</f>
        <v>0</v>
      </c>
      <c r="T58" s="15">
        <f t="shared" ref="T58:T63" si="272">L58/$D58</f>
        <v>0</v>
      </c>
      <c r="U58" s="9">
        <f t="shared" ref="U58:U62" si="273">IFERROR(N58/M58,)</f>
        <v>0</v>
      </c>
      <c r="V58" s="9">
        <f t="shared" ref="V58:V62" si="274">IFERROR(O58/M58,)</f>
        <v>0</v>
      </c>
      <c r="W58" s="28">
        <f t="shared" ref="W58:W62" si="275">IFERROR(P58/M58,)</f>
        <v>0</v>
      </c>
      <c r="X58" s="9">
        <f t="shared" ref="X58:X62" si="276">IFERROR(R58/Q58,)</f>
        <v>0</v>
      </c>
      <c r="Y58" s="9">
        <f t="shared" ref="Y58:Y62" si="277">IFERROR(S58/Q58,)</f>
        <v>0</v>
      </c>
      <c r="Z58" s="28">
        <f t="shared" ref="Z58:Z62" si="278">IFERROR(T58/Q58,)</f>
        <v>0</v>
      </c>
      <c r="AA58" s="8"/>
      <c r="AB58" s="155">
        <f>IF(OR($M58="",$M58=0),0,IF(AB$2&lt;10,VLOOKUP(TEXT($C58,"МММ"),'Расчет нагрузки'!$L$2:$Q$13,AB$2,0),$D58*AB$2))</f>
        <v>0</v>
      </c>
      <c r="AC58" s="155">
        <f>IF(OR($Q58="",$Q58=0),0,IF(AC$2&lt;10,VLOOKUP(TEXT($C58,"МММ"),'Расчет нагрузки'!$L$2:$Q$13,AC$2,0),$D58*AC$2))</f>
        <v>0</v>
      </c>
      <c r="AD58" s="8"/>
      <c r="AE58" s="69">
        <v>1</v>
      </c>
      <c r="AF58" s="69">
        <v>1</v>
      </c>
      <c r="AG58" s="8"/>
      <c r="AH58" s="13">
        <f t="shared" ref="AH58" si="279">E58</f>
        <v>0</v>
      </c>
      <c r="AI58" s="13">
        <f t="shared" ref="AI58" si="280">F58</f>
        <v>0</v>
      </c>
      <c r="AJ58" s="13">
        <f t="shared" ref="AJ58" si="281">G58</f>
        <v>0</v>
      </c>
      <c r="AK58" s="13">
        <f t="shared" ref="AK58" si="282">H58</f>
        <v>0</v>
      </c>
      <c r="AL58" s="13">
        <f t="shared" ref="AL58" si="283">I58</f>
        <v>0</v>
      </c>
      <c r="AM58" s="13">
        <f t="shared" ref="AM58" si="284">J58</f>
        <v>0</v>
      </c>
      <c r="AN58" s="13">
        <f t="shared" ref="AN58" si="285">K58</f>
        <v>0</v>
      </c>
      <c r="AO58" s="13">
        <f t="shared" ref="AO58" si="286">L58</f>
        <v>0</v>
      </c>
      <c r="AP58" s="13">
        <f t="shared" ref="AP58" si="287">E58</f>
        <v>0</v>
      </c>
      <c r="AQ58" s="13">
        <f t="shared" ref="AQ58" si="288">F58</f>
        <v>0</v>
      </c>
      <c r="AR58" s="13">
        <f t="shared" ref="AR58" si="289">G58</f>
        <v>0</v>
      </c>
      <c r="AS58" s="13">
        <f t="shared" ref="AS58" si="290">H58</f>
        <v>0</v>
      </c>
      <c r="AT58" s="13">
        <f t="shared" ref="AT58" si="291">I58</f>
        <v>0</v>
      </c>
      <c r="AU58" s="13">
        <f t="shared" ref="AU58" si="292">J58</f>
        <v>0</v>
      </c>
      <c r="AV58" s="13">
        <f t="shared" ref="AV58" si="293">K58</f>
        <v>0</v>
      </c>
      <c r="AW58" s="13">
        <f t="shared" ref="AW58" si="294">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43252</v>
      </c>
      <c r="D59" s="34">
        <f>VLOOKUP($C59,'F1'!$A:$B,2,0)</f>
        <v>20</v>
      </c>
      <c r="E59" s="14"/>
      <c r="F59" s="14"/>
      <c r="G59" s="14"/>
      <c r="H59" s="14"/>
      <c r="I59" s="14"/>
      <c r="J59" s="14"/>
      <c r="K59" s="14"/>
      <c r="L59" s="14"/>
      <c r="M59" s="204">
        <f t="shared" si="265"/>
        <v>0</v>
      </c>
      <c r="N59" s="15">
        <f t="shared" si="266"/>
        <v>0</v>
      </c>
      <c r="O59" s="15">
        <f t="shared" si="267"/>
        <v>0</v>
      </c>
      <c r="P59" s="15">
        <f t="shared" si="268"/>
        <v>0</v>
      </c>
      <c r="Q59" s="204">
        <f t="shared" si="269"/>
        <v>0</v>
      </c>
      <c r="R59" s="15">
        <f t="shared" si="270"/>
        <v>0</v>
      </c>
      <c r="S59" s="15">
        <f t="shared" si="271"/>
        <v>0</v>
      </c>
      <c r="T59" s="15">
        <f t="shared" si="272"/>
        <v>0</v>
      </c>
      <c r="U59" s="9">
        <f t="shared" si="273"/>
        <v>0</v>
      </c>
      <c r="V59" s="9">
        <f t="shared" si="274"/>
        <v>0</v>
      </c>
      <c r="W59" s="28">
        <f t="shared" si="275"/>
        <v>0</v>
      </c>
      <c r="X59" s="9">
        <f t="shared" si="276"/>
        <v>0</v>
      </c>
      <c r="Y59" s="9">
        <f t="shared" si="277"/>
        <v>0</v>
      </c>
      <c r="Z59" s="28">
        <f t="shared" si="278"/>
        <v>0</v>
      </c>
      <c r="AA59" s="8"/>
      <c r="AB59" s="155">
        <f>IF(OR($M59="",$M59=0),0,IF(AB$2&lt;10,VLOOKUP(TEXT($C59,"МММ"),'Расчет нагрузки'!$L$2:$Q$13,AB$2,0),$D59*AB$2))</f>
        <v>0</v>
      </c>
      <c r="AC59" s="155">
        <f>IF(OR($Q59="",$Q59=0),0,IF(AC$2&lt;10,VLOOKUP(TEXT($C59,"МММ"),'Расчет нагрузки'!$L$2:$Q$13,AC$2,0),$D59*AC$2))</f>
        <v>0</v>
      </c>
      <c r="AD59" s="8"/>
      <c r="AE59" s="69">
        <v>1</v>
      </c>
      <c r="AF59" s="69">
        <v>1</v>
      </c>
      <c r="AG59" s="8"/>
      <c r="AH59" s="13">
        <f t="shared" ref="AH59" si="295">E59</f>
        <v>0</v>
      </c>
      <c r="AI59" s="13">
        <f t="shared" ref="AI59" si="296">F59</f>
        <v>0</v>
      </c>
      <c r="AJ59" s="13">
        <f t="shared" ref="AJ59" si="297">G59</f>
        <v>0</v>
      </c>
      <c r="AK59" s="13">
        <f t="shared" ref="AK59" si="298">H59</f>
        <v>0</v>
      </c>
      <c r="AL59" s="13">
        <f t="shared" ref="AL59" si="299">I59</f>
        <v>0</v>
      </c>
      <c r="AM59" s="13">
        <f t="shared" ref="AM59" si="300">J59</f>
        <v>0</v>
      </c>
      <c r="AN59" s="13">
        <f t="shared" ref="AN59" si="301">K59</f>
        <v>0</v>
      </c>
      <c r="AO59" s="13">
        <f t="shared" ref="AO59" si="302">L59</f>
        <v>0</v>
      </c>
      <c r="AP59" s="13">
        <f t="shared" ref="AP59" si="303">E59</f>
        <v>0</v>
      </c>
      <c r="AQ59" s="13">
        <f t="shared" ref="AQ59" si="304">F59</f>
        <v>0</v>
      </c>
      <c r="AR59" s="13">
        <f t="shared" ref="AR59" si="305">G59</f>
        <v>0</v>
      </c>
      <c r="AS59" s="13">
        <f t="shared" ref="AS59" si="306">H59</f>
        <v>0</v>
      </c>
      <c r="AT59" s="13">
        <f t="shared" ref="AT59" si="307">I59</f>
        <v>0</v>
      </c>
      <c r="AU59" s="13">
        <f t="shared" ref="AU59" si="308">J59</f>
        <v>0</v>
      </c>
      <c r="AV59" s="13">
        <f t="shared" ref="AV59" si="309">K59</f>
        <v>0</v>
      </c>
      <c r="AW59" s="13">
        <f t="shared" ref="AW59" si="310">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43282</v>
      </c>
      <c r="D60" s="34">
        <f>VLOOKUP($C60,'F1'!$A:$B,2,0)</f>
        <v>22</v>
      </c>
      <c r="E60" s="14"/>
      <c r="F60" s="14"/>
      <c r="G60" s="14"/>
      <c r="H60" s="14"/>
      <c r="I60" s="14"/>
      <c r="J60" s="14"/>
      <c r="K60" s="14"/>
      <c r="L60" s="14"/>
      <c r="M60" s="204">
        <f t="shared" si="265"/>
        <v>0</v>
      </c>
      <c r="N60" s="15">
        <f t="shared" si="266"/>
        <v>0</v>
      </c>
      <c r="O60" s="15">
        <f t="shared" si="267"/>
        <v>0</v>
      </c>
      <c r="P60" s="15">
        <f t="shared" si="268"/>
        <v>0</v>
      </c>
      <c r="Q60" s="204">
        <f t="shared" si="269"/>
        <v>0</v>
      </c>
      <c r="R60" s="15">
        <f t="shared" si="270"/>
        <v>0</v>
      </c>
      <c r="S60" s="15">
        <f t="shared" si="271"/>
        <v>0</v>
      </c>
      <c r="T60" s="15">
        <f t="shared" si="272"/>
        <v>0</v>
      </c>
      <c r="U60" s="9">
        <f t="shared" si="273"/>
        <v>0</v>
      </c>
      <c r="V60" s="9">
        <f t="shared" si="274"/>
        <v>0</v>
      </c>
      <c r="W60" s="28">
        <f t="shared" si="275"/>
        <v>0</v>
      </c>
      <c r="X60" s="9">
        <f t="shared" si="276"/>
        <v>0</v>
      </c>
      <c r="Y60" s="9">
        <f t="shared" si="277"/>
        <v>0</v>
      </c>
      <c r="Z60" s="28">
        <f t="shared" si="278"/>
        <v>0</v>
      </c>
      <c r="AA60" s="8"/>
      <c r="AB60" s="155">
        <f>IF(OR($M60="",$M60=0),0,IF(AB$2&lt;10,VLOOKUP(TEXT($C60,"МММ"),'Расчет нагрузки'!$L$2:$Q$13,AB$2,0),$D60*AB$2))</f>
        <v>0</v>
      </c>
      <c r="AC60" s="155">
        <f>IF(OR($Q60="",$Q60=0),0,IF(AC$2&lt;10,VLOOKUP(TEXT($C60,"МММ"),'Расчет нагрузки'!$L$2:$Q$13,AC$2,0),$D60*AC$2))</f>
        <v>0</v>
      </c>
      <c r="AD60" s="8"/>
      <c r="AE60" s="69">
        <v>1</v>
      </c>
      <c r="AF60" s="69">
        <v>1</v>
      </c>
      <c r="AG60" s="8"/>
      <c r="AH60" s="13">
        <f t="shared" ref="AH60" si="311">E60</f>
        <v>0</v>
      </c>
      <c r="AI60" s="13">
        <f t="shared" ref="AI60" si="312">F60</f>
        <v>0</v>
      </c>
      <c r="AJ60" s="13">
        <f t="shared" ref="AJ60" si="313">G60</f>
        <v>0</v>
      </c>
      <c r="AK60" s="13">
        <f t="shared" ref="AK60" si="314">H60</f>
        <v>0</v>
      </c>
      <c r="AL60" s="13">
        <f t="shared" ref="AL60" si="315">I60</f>
        <v>0</v>
      </c>
      <c r="AM60" s="13">
        <f t="shared" ref="AM60" si="316">J60</f>
        <v>0</v>
      </c>
      <c r="AN60" s="13">
        <f t="shared" ref="AN60" si="317">K60</f>
        <v>0</v>
      </c>
      <c r="AO60" s="13">
        <f t="shared" ref="AO60" si="318">L60</f>
        <v>0</v>
      </c>
      <c r="AP60" s="13">
        <f t="shared" ref="AP60" si="319">E60</f>
        <v>0</v>
      </c>
      <c r="AQ60" s="13">
        <f t="shared" ref="AQ60" si="320">F60</f>
        <v>0</v>
      </c>
      <c r="AR60" s="13">
        <f t="shared" ref="AR60" si="321">G60</f>
        <v>0</v>
      </c>
      <c r="AS60" s="13">
        <f t="shared" ref="AS60" si="322">H60</f>
        <v>0</v>
      </c>
      <c r="AT60" s="13">
        <f t="shared" ref="AT60" si="323">I60</f>
        <v>0</v>
      </c>
      <c r="AU60" s="13">
        <f t="shared" ref="AU60" si="324">J60</f>
        <v>0</v>
      </c>
      <c r="AV60" s="13">
        <f t="shared" ref="AV60" si="325">K60</f>
        <v>0</v>
      </c>
      <c r="AW60" s="13">
        <f t="shared" ref="AW60" si="326">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43313</v>
      </c>
      <c r="D61" s="34">
        <f>VLOOKUP($C61,'F1'!$A:$B,2,0)</f>
        <v>23</v>
      </c>
      <c r="E61" s="14"/>
      <c r="F61" s="14"/>
      <c r="G61" s="14"/>
      <c r="H61" s="14"/>
      <c r="I61" s="14"/>
      <c r="J61" s="14"/>
      <c r="K61" s="14"/>
      <c r="L61" s="14"/>
      <c r="M61" s="204">
        <f t="shared" si="265"/>
        <v>0</v>
      </c>
      <c r="N61" s="15">
        <f t="shared" si="266"/>
        <v>0</v>
      </c>
      <c r="O61" s="15">
        <f t="shared" si="267"/>
        <v>0</v>
      </c>
      <c r="P61" s="15">
        <f t="shared" si="268"/>
        <v>0</v>
      </c>
      <c r="Q61" s="204">
        <f t="shared" si="269"/>
        <v>0</v>
      </c>
      <c r="R61" s="15">
        <f t="shared" si="270"/>
        <v>0</v>
      </c>
      <c r="S61" s="15">
        <f t="shared" si="271"/>
        <v>0</v>
      </c>
      <c r="T61" s="15">
        <f t="shared" si="272"/>
        <v>0</v>
      </c>
      <c r="U61" s="9">
        <f t="shared" si="273"/>
        <v>0</v>
      </c>
      <c r="V61" s="9">
        <f t="shared" si="274"/>
        <v>0</v>
      </c>
      <c r="W61" s="28">
        <f t="shared" si="275"/>
        <v>0</v>
      </c>
      <c r="X61" s="9">
        <f t="shared" si="276"/>
        <v>0</v>
      </c>
      <c r="Y61" s="9">
        <f t="shared" si="277"/>
        <v>0</v>
      </c>
      <c r="Z61" s="28">
        <f t="shared" si="278"/>
        <v>0</v>
      </c>
      <c r="AA61" s="8"/>
      <c r="AB61" s="155">
        <f>IF(OR($M61="",$M61=0),0,IF(AB$2&lt;10,VLOOKUP(TEXT($C61,"МММ"),'Расчет нагрузки'!$L$2:$Q$13,AB$2,0),$D61*AB$2))</f>
        <v>0</v>
      </c>
      <c r="AC61" s="155">
        <f>IF(OR($Q61="",$Q61=0),0,IF(AC$2&lt;10,VLOOKUP(TEXT($C61,"МММ"),'Расчет нагрузки'!$L$2:$Q$13,AC$2,0),$D61*AC$2))</f>
        <v>0</v>
      </c>
      <c r="AD61" s="8"/>
      <c r="AE61" s="69">
        <v>1</v>
      </c>
      <c r="AF61" s="69">
        <v>1</v>
      </c>
      <c r="AG61" s="8"/>
      <c r="AH61" s="13">
        <f t="shared" ref="AH61:AH63" si="327">E61</f>
        <v>0</v>
      </c>
      <c r="AI61" s="13">
        <f t="shared" ref="AI61:AI63" si="328">F61</f>
        <v>0</v>
      </c>
      <c r="AJ61" s="13">
        <f t="shared" ref="AJ61:AJ63" si="329">G61</f>
        <v>0</v>
      </c>
      <c r="AK61" s="13">
        <f t="shared" ref="AK61:AK63" si="330">H61</f>
        <v>0</v>
      </c>
      <c r="AL61" s="13">
        <f t="shared" ref="AL61:AL63" si="331">I61</f>
        <v>0</v>
      </c>
      <c r="AM61" s="13">
        <f t="shared" ref="AM61:AM63" si="332">J61</f>
        <v>0</v>
      </c>
      <c r="AN61" s="13">
        <f t="shared" ref="AN61:AN63" si="333">K61</f>
        <v>0</v>
      </c>
      <c r="AO61" s="13">
        <f t="shared" ref="AO61:AO63" si="334">L61</f>
        <v>0</v>
      </c>
      <c r="AP61" s="13">
        <f t="shared" ref="AP61:AP63" si="335">E61</f>
        <v>0</v>
      </c>
      <c r="AQ61" s="13">
        <f t="shared" ref="AQ61:AQ63" si="336">F61</f>
        <v>0</v>
      </c>
      <c r="AR61" s="13">
        <f t="shared" ref="AR61:AR63" si="337">G61</f>
        <v>0</v>
      </c>
      <c r="AS61" s="13">
        <f t="shared" ref="AS61:AS63" si="338">H61</f>
        <v>0</v>
      </c>
      <c r="AT61" s="13">
        <f t="shared" ref="AT61:AT63" si="339">I61</f>
        <v>0</v>
      </c>
      <c r="AU61" s="13">
        <f t="shared" ref="AU61:AU63" si="340">J61</f>
        <v>0</v>
      </c>
      <c r="AV61" s="13">
        <f t="shared" ref="AV61:AV63" si="341">K61</f>
        <v>0</v>
      </c>
      <c r="AW61" s="13">
        <f t="shared" ref="AW61:AW63" si="342">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43344</v>
      </c>
      <c r="D62" s="34">
        <f>VLOOKUP($C62,'F1'!$A:$B,2,0)</f>
        <v>20</v>
      </c>
      <c r="E62" s="14"/>
      <c r="F62" s="14"/>
      <c r="G62" s="14"/>
      <c r="H62" s="14"/>
      <c r="I62" s="14"/>
      <c r="J62" s="14"/>
      <c r="K62" s="14"/>
      <c r="L62" s="14"/>
      <c r="M62" s="204">
        <f t="shared" si="265"/>
        <v>0</v>
      </c>
      <c r="N62" s="15">
        <f t="shared" si="266"/>
        <v>0</v>
      </c>
      <c r="O62" s="15">
        <f t="shared" si="267"/>
        <v>0</v>
      </c>
      <c r="P62" s="15">
        <f t="shared" si="268"/>
        <v>0</v>
      </c>
      <c r="Q62" s="204">
        <f t="shared" si="269"/>
        <v>0</v>
      </c>
      <c r="R62" s="15">
        <f t="shared" si="270"/>
        <v>0</v>
      </c>
      <c r="S62" s="15">
        <f t="shared" si="271"/>
        <v>0</v>
      </c>
      <c r="T62" s="15">
        <f t="shared" si="272"/>
        <v>0</v>
      </c>
      <c r="U62" s="9">
        <f t="shared" si="273"/>
        <v>0</v>
      </c>
      <c r="V62" s="9">
        <f t="shared" si="274"/>
        <v>0</v>
      </c>
      <c r="W62" s="28">
        <f t="shared" si="275"/>
        <v>0</v>
      </c>
      <c r="X62" s="9">
        <f t="shared" si="276"/>
        <v>0</v>
      </c>
      <c r="Y62" s="9">
        <f t="shared" si="277"/>
        <v>0</v>
      </c>
      <c r="Z62" s="28">
        <f t="shared" si="278"/>
        <v>0</v>
      </c>
      <c r="AA62" s="8"/>
      <c r="AB62" s="155">
        <f>IF(OR($M62="",$M62=0),0,IF(AB$2&lt;10,VLOOKUP(TEXT($C62,"МММ"),'Расчет нагрузки'!$L$2:$Q$13,AB$2,0),$D62*AB$2))</f>
        <v>0</v>
      </c>
      <c r="AC62" s="155">
        <f>IF(OR($Q62="",$Q62=0),0,IF(AC$2&lt;10,VLOOKUP(TEXT($C62,"МММ"),'Расчет нагрузки'!$L$2:$Q$13,AC$2,0),$D62*AC$2))</f>
        <v>0</v>
      </c>
      <c r="AD62" s="8"/>
      <c r="AE62" s="69">
        <v>1</v>
      </c>
      <c r="AF62" s="69">
        <v>1</v>
      </c>
      <c r="AG62" s="8"/>
      <c r="AH62" s="13">
        <f t="shared" si="327"/>
        <v>0</v>
      </c>
      <c r="AI62" s="13">
        <f t="shared" si="328"/>
        <v>0</v>
      </c>
      <c r="AJ62" s="13">
        <f t="shared" si="329"/>
        <v>0</v>
      </c>
      <c r="AK62" s="13">
        <f t="shared" si="330"/>
        <v>0</v>
      </c>
      <c r="AL62" s="13">
        <f t="shared" si="331"/>
        <v>0</v>
      </c>
      <c r="AM62" s="13">
        <f t="shared" si="332"/>
        <v>0</v>
      </c>
      <c r="AN62" s="13">
        <f t="shared" si="333"/>
        <v>0</v>
      </c>
      <c r="AO62" s="13">
        <f t="shared" si="334"/>
        <v>0</v>
      </c>
      <c r="AP62" s="13">
        <f t="shared" si="335"/>
        <v>0</v>
      </c>
      <c r="AQ62" s="13">
        <f t="shared" si="336"/>
        <v>0</v>
      </c>
      <c r="AR62" s="13">
        <f t="shared" si="337"/>
        <v>0</v>
      </c>
      <c r="AS62" s="13">
        <f t="shared" si="338"/>
        <v>0</v>
      </c>
      <c r="AT62" s="13">
        <f t="shared" si="339"/>
        <v>0</v>
      </c>
      <c r="AU62" s="13">
        <f t="shared" si="340"/>
        <v>0</v>
      </c>
      <c r="AV62" s="13">
        <f t="shared" si="341"/>
        <v>0</v>
      </c>
      <c r="AW62" s="13">
        <f t="shared" si="342"/>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43374</v>
      </c>
      <c r="D63" s="34">
        <f>VLOOKUP($C63,'F1'!$A:$B,2,0)</f>
        <v>23</v>
      </c>
      <c r="E63" s="14"/>
      <c r="F63" s="14"/>
      <c r="G63" s="14"/>
      <c r="H63" s="14"/>
      <c r="I63" s="14"/>
      <c r="J63" s="14"/>
      <c r="K63" s="14"/>
      <c r="L63" s="14"/>
      <c r="M63" s="204">
        <f t="shared" si="265"/>
        <v>0</v>
      </c>
      <c r="N63" s="15">
        <f t="shared" si="266"/>
        <v>0</v>
      </c>
      <c r="O63" s="15">
        <f t="shared" si="267"/>
        <v>0</v>
      </c>
      <c r="P63" s="15">
        <f t="shared" si="268"/>
        <v>0</v>
      </c>
      <c r="Q63" s="204">
        <f t="shared" si="269"/>
        <v>0</v>
      </c>
      <c r="R63" s="15">
        <f t="shared" si="270"/>
        <v>0</v>
      </c>
      <c r="S63" s="15">
        <f t="shared" si="271"/>
        <v>0</v>
      </c>
      <c r="T63" s="15">
        <f t="shared" si="272"/>
        <v>0</v>
      </c>
      <c r="U63" s="9">
        <f>IFERROR(N63/M63,)</f>
        <v>0</v>
      </c>
      <c r="V63" s="9">
        <f>IFERROR(O63/M63,)</f>
        <v>0</v>
      </c>
      <c r="W63" s="28">
        <f>IFERROR(P63/M63,)</f>
        <v>0</v>
      </c>
      <c r="X63" s="9">
        <f>IFERROR(R63/Q63,)</f>
        <v>0</v>
      </c>
      <c r="Y63" s="9">
        <f>IFERROR(S63/Q63,)</f>
        <v>0</v>
      </c>
      <c r="Z63" s="28">
        <f>IFERROR(T63/Q63,)</f>
        <v>0</v>
      </c>
      <c r="AA63" s="8"/>
      <c r="AB63" s="155">
        <f>IF(OR($M63="",$M63=0),0,IF(AB$2&lt;10,VLOOKUP(TEXT($C63,"МММ"),'Расчет нагрузки'!$L$2:$Q$13,AB$2,0),$D63*AB$2))</f>
        <v>0</v>
      </c>
      <c r="AC63" s="155">
        <f>IF(OR($Q63="",$Q63=0),0,IF(AC$2&lt;10,VLOOKUP(TEXT($C63,"МММ"),'Расчет нагрузки'!$L$2:$Q$13,AC$2,0),$D63*AC$2))</f>
        <v>0</v>
      </c>
      <c r="AD63" s="8"/>
      <c r="AE63" s="69">
        <v>1</v>
      </c>
      <c r="AF63" s="69">
        <v>1</v>
      </c>
      <c r="AG63" s="8"/>
      <c r="AH63" s="13">
        <f t="shared" si="327"/>
        <v>0</v>
      </c>
      <c r="AI63" s="13">
        <f t="shared" si="328"/>
        <v>0</v>
      </c>
      <c r="AJ63" s="13">
        <f t="shared" si="329"/>
        <v>0</v>
      </c>
      <c r="AK63" s="13">
        <f t="shared" si="330"/>
        <v>0</v>
      </c>
      <c r="AL63" s="13">
        <f t="shared" si="331"/>
        <v>0</v>
      </c>
      <c r="AM63" s="13">
        <f t="shared" si="332"/>
        <v>0</v>
      </c>
      <c r="AN63" s="13">
        <f t="shared" si="333"/>
        <v>0</v>
      </c>
      <c r="AO63" s="13">
        <f t="shared" si="334"/>
        <v>0</v>
      </c>
      <c r="AP63" s="13">
        <f t="shared" si="335"/>
        <v>0</v>
      </c>
      <c r="AQ63" s="13">
        <f t="shared" si="336"/>
        <v>0</v>
      </c>
      <c r="AR63" s="13">
        <f t="shared" si="337"/>
        <v>0</v>
      </c>
      <c r="AS63" s="13">
        <f t="shared" si="338"/>
        <v>0</v>
      </c>
      <c r="AT63" s="13">
        <f t="shared" si="339"/>
        <v>0</v>
      </c>
      <c r="AU63" s="13">
        <f t="shared" si="340"/>
        <v>0</v>
      </c>
      <c r="AV63" s="13">
        <f t="shared" si="341"/>
        <v>0</v>
      </c>
      <c r="AW63" s="13">
        <f t="shared" si="342"/>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43405</v>
      </c>
      <c r="D64" s="34">
        <f>VLOOKUP($C64,'F1'!$A:$B,2,0)</f>
        <v>21</v>
      </c>
      <c r="E64" s="14"/>
      <c r="F64" s="14"/>
      <c r="G64" s="14"/>
      <c r="H64" s="14"/>
      <c r="I64" s="14"/>
      <c r="J64" s="14"/>
      <c r="K64" s="14"/>
      <c r="L64" s="14"/>
      <c r="M64" s="204">
        <f t="shared" ref="M64:M72" si="343">E64/$D64</f>
        <v>0</v>
      </c>
      <c r="N64" s="15">
        <f t="shared" ref="N64:N72" si="344">F64/$D64</f>
        <v>0</v>
      </c>
      <c r="O64" s="15">
        <f t="shared" ref="O64:O72" si="345">G64/$D64</f>
        <v>0</v>
      </c>
      <c r="P64" s="15">
        <f t="shared" ref="P64:P72" si="346">H64/$D64</f>
        <v>0</v>
      </c>
      <c r="Q64" s="204">
        <f t="shared" ref="Q64:Q72" si="347">I64/$D64</f>
        <v>0</v>
      </c>
      <c r="R64" s="15">
        <f t="shared" ref="R64:R72" si="348">J64/$D64</f>
        <v>0</v>
      </c>
      <c r="S64" s="15">
        <f t="shared" ref="S64:S72" si="349">K64/$D64</f>
        <v>0</v>
      </c>
      <c r="T64" s="15">
        <f t="shared" ref="T64:T72" si="350">L64/$D64</f>
        <v>0</v>
      </c>
      <c r="U64" s="9">
        <f t="shared" ref="U64:U72" si="351">IFERROR(N64/M64,)</f>
        <v>0</v>
      </c>
      <c r="V64" s="9">
        <f t="shared" ref="V64:V72" si="352">IFERROR(O64/M64,)</f>
        <v>0</v>
      </c>
      <c r="W64" s="28">
        <f t="shared" ref="W64:W72" si="353">IFERROR(P64/M64,)</f>
        <v>0</v>
      </c>
      <c r="X64" s="9">
        <f t="shared" ref="X64:X72" si="354">IFERROR(R64/Q64,)</f>
        <v>0</v>
      </c>
      <c r="Y64" s="9">
        <f t="shared" ref="Y64:Y72" si="355">IFERROR(S64/Q64,)</f>
        <v>0</v>
      </c>
      <c r="Z64" s="28">
        <f t="shared" ref="Z64:Z72" si="356">IFERROR(T64/Q64,)</f>
        <v>0</v>
      </c>
      <c r="AA64" s="8"/>
      <c r="AB64" s="155">
        <f>IF(OR($M64="",$M64=0),0,IF(AB$2&lt;10,VLOOKUP(TEXT($C64,"МММ"),'Расчет нагрузки'!$L$2:$Q$13,AB$2,0),$D64*AB$2))</f>
        <v>0</v>
      </c>
      <c r="AC64" s="155">
        <f>IF(OR($Q64="",$Q64=0),0,IF(AC$2&lt;10,VLOOKUP(TEXT($C64,"МММ"),'Расчет нагрузки'!$L$2:$Q$13,AC$2,0),$D64*AC$2))</f>
        <v>0</v>
      </c>
      <c r="AD64" s="8"/>
      <c r="AE64" s="69">
        <v>1</v>
      </c>
      <c r="AF64" s="69">
        <v>1</v>
      </c>
      <c r="AG64" s="8"/>
      <c r="AH64" s="13">
        <f t="shared" ref="AH64" si="357">E64</f>
        <v>0</v>
      </c>
      <c r="AI64" s="13">
        <f t="shared" ref="AI64" si="358">F64</f>
        <v>0</v>
      </c>
      <c r="AJ64" s="13">
        <f t="shared" ref="AJ64" si="359">G64</f>
        <v>0</v>
      </c>
      <c r="AK64" s="13">
        <f t="shared" ref="AK64" si="360">H64</f>
        <v>0</v>
      </c>
      <c r="AL64" s="13">
        <f t="shared" ref="AL64" si="361">I64</f>
        <v>0</v>
      </c>
      <c r="AM64" s="13">
        <f t="shared" ref="AM64" si="362">J64</f>
        <v>0</v>
      </c>
      <c r="AN64" s="13">
        <f t="shared" ref="AN64" si="363">K64</f>
        <v>0</v>
      </c>
      <c r="AO64" s="13">
        <f t="shared" ref="AO64" si="364">L64</f>
        <v>0</v>
      </c>
      <c r="AP64" s="13">
        <f t="shared" ref="AP64" si="365">E64</f>
        <v>0</v>
      </c>
      <c r="AQ64" s="13">
        <f t="shared" ref="AQ64" si="366">F64</f>
        <v>0</v>
      </c>
      <c r="AR64" s="13">
        <f t="shared" ref="AR64" si="367">G64</f>
        <v>0</v>
      </c>
      <c r="AS64" s="13">
        <f t="shared" ref="AS64" si="368">H64</f>
        <v>0</v>
      </c>
      <c r="AT64" s="13">
        <f t="shared" ref="AT64" si="369">I64</f>
        <v>0</v>
      </c>
      <c r="AU64" s="13">
        <f t="shared" ref="AU64" si="370">J64</f>
        <v>0</v>
      </c>
      <c r="AV64" s="13">
        <f t="shared" ref="AV64" si="371">K64</f>
        <v>0</v>
      </c>
      <c r="AW64" s="13">
        <f t="shared" ref="AW64" si="372">L64</f>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43435</v>
      </c>
      <c r="D65" s="34">
        <f>VLOOKUP($C65,'F1'!$A:$B,2,0)</f>
        <v>21</v>
      </c>
      <c r="E65" s="14"/>
      <c r="F65" s="14"/>
      <c r="G65" s="14"/>
      <c r="H65" s="14"/>
      <c r="I65" s="14"/>
      <c r="J65" s="14"/>
      <c r="K65" s="14"/>
      <c r="L65" s="14"/>
      <c r="M65" s="204">
        <f t="shared" si="343"/>
        <v>0</v>
      </c>
      <c r="N65" s="15">
        <f t="shared" si="344"/>
        <v>0</v>
      </c>
      <c r="O65" s="15">
        <f t="shared" si="345"/>
        <v>0</v>
      </c>
      <c r="P65" s="15">
        <f t="shared" si="346"/>
        <v>0</v>
      </c>
      <c r="Q65" s="204">
        <f t="shared" si="347"/>
        <v>0</v>
      </c>
      <c r="R65" s="15">
        <f t="shared" si="348"/>
        <v>0</v>
      </c>
      <c r="S65" s="15">
        <f t="shared" si="349"/>
        <v>0</v>
      </c>
      <c r="T65" s="15">
        <f t="shared" si="350"/>
        <v>0</v>
      </c>
      <c r="U65" s="9">
        <f t="shared" si="351"/>
        <v>0</v>
      </c>
      <c r="V65" s="9">
        <f t="shared" si="352"/>
        <v>0</v>
      </c>
      <c r="W65" s="28">
        <f t="shared" si="353"/>
        <v>0</v>
      </c>
      <c r="X65" s="9">
        <f t="shared" si="354"/>
        <v>0</v>
      </c>
      <c r="Y65" s="9">
        <f t="shared" si="355"/>
        <v>0</v>
      </c>
      <c r="Z65" s="28">
        <f t="shared" si="356"/>
        <v>0</v>
      </c>
      <c r="AA65" s="8"/>
      <c r="AB65" s="155">
        <f>IF(OR($M65="",$M65=0),0,IF(AB$2&lt;10,VLOOKUP(TEXT($C65,"МММ"),'Расчет нагрузки'!$L$2:$Q$13,AB$2,0),$D65*AB$2))</f>
        <v>0</v>
      </c>
      <c r="AC65" s="155">
        <f>IF(OR($Q65="",$Q65=0),0,IF(AC$2&lt;10,VLOOKUP(TEXT($C65,"МММ"),'Расчет нагрузки'!$L$2:$Q$13,AC$2,0),$D65*AC$2))</f>
        <v>0</v>
      </c>
      <c r="AD65" s="8"/>
      <c r="AE65" s="69">
        <v>1</v>
      </c>
      <c r="AF65" s="69">
        <v>1</v>
      </c>
      <c r="AG65" s="8"/>
      <c r="AH65" s="13">
        <f t="shared" ref="AH65" si="373">E65</f>
        <v>0</v>
      </c>
      <c r="AI65" s="13">
        <f t="shared" ref="AI65" si="374">F65</f>
        <v>0</v>
      </c>
      <c r="AJ65" s="13">
        <f t="shared" ref="AJ65" si="375">G65</f>
        <v>0</v>
      </c>
      <c r="AK65" s="13">
        <f t="shared" ref="AK65" si="376">H65</f>
        <v>0</v>
      </c>
      <c r="AL65" s="13">
        <f t="shared" ref="AL65" si="377">I65</f>
        <v>0</v>
      </c>
      <c r="AM65" s="13">
        <f t="shared" ref="AM65" si="378">J65</f>
        <v>0</v>
      </c>
      <c r="AN65" s="13">
        <f t="shared" ref="AN65" si="379">K65</f>
        <v>0</v>
      </c>
      <c r="AO65" s="13">
        <f t="shared" ref="AO65" si="380">L65</f>
        <v>0</v>
      </c>
      <c r="AP65" s="13">
        <f t="shared" ref="AP65" si="381">E65</f>
        <v>0</v>
      </c>
      <c r="AQ65" s="13">
        <f t="shared" ref="AQ65" si="382">F65</f>
        <v>0</v>
      </c>
      <c r="AR65" s="13">
        <f t="shared" ref="AR65" si="383">G65</f>
        <v>0</v>
      </c>
      <c r="AS65" s="13">
        <f t="shared" ref="AS65" si="384">H65</f>
        <v>0</v>
      </c>
      <c r="AT65" s="13">
        <f t="shared" ref="AT65" si="385">I65</f>
        <v>0</v>
      </c>
      <c r="AU65" s="13">
        <f t="shared" ref="AU65" si="386">J65</f>
        <v>0</v>
      </c>
      <c r="AV65" s="13">
        <f t="shared" ref="AV65" si="387">K65</f>
        <v>0</v>
      </c>
      <c r="AW65" s="13">
        <f t="shared" ref="AW65" si="388">L65</f>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43466</v>
      </c>
      <c r="D66" s="34">
        <f>VLOOKUP($C66,'F1'!$A:$B,2,0)</f>
        <v>17</v>
      </c>
      <c r="E66" s="14"/>
      <c r="F66" s="14"/>
      <c r="G66" s="14"/>
      <c r="H66" s="14"/>
      <c r="I66" s="14"/>
      <c r="J66" s="14"/>
      <c r="K66" s="14"/>
      <c r="L66" s="14"/>
      <c r="M66" s="204">
        <f t="shared" si="343"/>
        <v>0</v>
      </c>
      <c r="N66" s="15">
        <f t="shared" si="344"/>
        <v>0</v>
      </c>
      <c r="O66" s="15">
        <f t="shared" si="345"/>
        <v>0</v>
      </c>
      <c r="P66" s="15">
        <f t="shared" si="346"/>
        <v>0</v>
      </c>
      <c r="Q66" s="204">
        <f t="shared" si="347"/>
        <v>0</v>
      </c>
      <c r="R66" s="15">
        <f t="shared" si="348"/>
        <v>0</v>
      </c>
      <c r="S66" s="15">
        <f t="shared" si="349"/>
        <v>0</v>
      </c>
      <c r="T66" s="15">
        <f t="shared" si="350"/>
        <v>0</v>
      </c>
      <c r="U66" s="9">
        <f t="shared" si="351"/>
        <v>0</v>
      </c>
      <c r="V66" s="9">
        <f t="shared" si="352"/>
        <v>0</v>
      </c>
      <c r="W66" s="28">
        <f t="shared" si="353"/>
        <v>0</v>
      </c>
      <c r="X66" s="9">
        <f t="shared" si="354"/>
        <v>0</v>
      </c>
      <c r="Y66" s="9">
        <f t="shared" si="355"/>
        <v>0</v>
      </c>
      <c r="Z66" s="28">
        <f t="shared" si="356"/>
        <v>0</v>
      </c>
      <c r="AA66" s="8"/>
      <c r="AB66" s="155">
        <f>IF(OR($M66="",$M66=0),0,IF(AB$2&lt;10,VLOOKUP(TEXT($C66,"МММ"),'Расчет нагрузки'!$L$2:$Q$13,AB$2,0),$D66*AB$2))</f>
        <v>0</v>
      </c>
      <c r="AC66" s="155">
        <f>IF(OR($Q66="",$Q66=0),0,IF(AC$2&lt;10,VLOOKUP(TEXT($C66,"МММ"),'Расчет нагрузки'!$L$2:$Q$13,AC$2,0),$D66*AC$2))</f>
        <v>0</v>
      </c>
      <c r="AD66" s="8"/>
      <c r="AE66" s="69">
        <v>1</v>
      </c>
      <c r="AF66" s="69">
        <v>1</v>
      </c>
      <c r="AG66" s="8"/>
      <c r="AH66" s="13">
        <f t="shared" ref="AH66:AH72" si="389">E66</f>
        <v>0</v>
      </c>
      <c r="AI66" s="13">
        <f t="shared" ref="AI66:AI72" si="390">F66</f>
        <v>0</v>
      </c>
      <c r="AJ66" s="13">
        <f t="shared" ref="AJ66:AJ72" si="391">G66</f>
        <v>0</v>
      </c>
      <c r="AK66" s="13">
        <f t="shared" ref="AK66:AK72" si="392">H66</f>
        <v>0</v>
      </c>
      <c r="AL66" s="13">
        <f t="shared" ref="AL66:AL72" si="393">I66</f>
        <v>0</v>
      </c>
      <c r="AM66" s="13">
        <f t="shared" ref="AM66:AM72" si="394">J66</f>
        <v>0</v>
      </c>
      <c r="AN66" s="13">
        <f t="shared" ref="AN66:AN72" si="395">K66</f>
        <v>0</v>
      </c>
      <c r="AO66" s="13">
        <f t="shared" ref="AO66:AO72" si="396">L66</f>
        <v>0</v>
      </c>
      <c r="AP66" s="13">
        <f t="shared" ref="AP66:AP72" si="397">E66</f>
        <v>0</v>
      </c>
      <c r="AQ66" s="13">
        <f t="shared" ref="AQ66:AQ72" si="398">F66</f>
        <v>0</v>
      </c>
      <c r="AR66" s="13">
        <f t="shared" ref="AR66:AR72" si="399">G66</f>
        <v>0</v>
      </c>
      <c r="AS66" s="13">
        <f t="shared" ref="AS66:AS72" si="400">H66</f>
        <v>0</v>
      </c>
      <c r="AT66" s="13">
        <f t="shared" ref="AT66:AT72" si="401">I66</f>
        <v>0</v>
      </c>
      <c r="AU66" s="13">
        <f t="shared" ref="AU66:AU72" si="402">J66</f>
        <v>0</v>
      </c>
      <c r="AV66" s="13">
        <f t="shared" ref="AV66:AV72" si="403">K66</f>
        <v>0</v>
      </c>
      <c r="AW66" s="13">
        <f t="shared" ref="AW66:AW72" si="404">L66</f>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43497</v>
      </c>
      <c r="D67" s="34">
        <f>VLOOKUP($C67,'F1'!$A:$B,2,0)</f>
        <v>20</v>
      </c>
      <c r="E67" s="14"/>
      <c r="F67" s="14"/>
      <c r="G67" s="14"/>
      <c r="H67" s="14"/>
      <c r="I67" s="14"/>
      <c r="J67" s="14"/>
      <c r="K67" s="14"/>
      <c r="L67" s="14"/>
      <c r="M67" s="204">
        <f t="shared" si="343"/>
        <v>0</v>
      </c>
      <c r="N67" s="15">
        <f t="shared" si="344"/>
        <v>0</v>
      </c>
      <c r="O67" s="15">
        <f t="shared" si="345"/>
        <v>0</v>
      </c>
      <c r="P67" s="15">
        <f t="shared" si="346"/>
        <v>0</v>
      </c>
      <c r="Q67" s="204">
        <f t="shared" si="347"/>
        <v>0</v>
      </c>
      <c r="R67" s="15">
        <f t="shared" si="348"/>
        <v>0</v>
      </c>
      <c r="S67" s="15">
        <f t="shared" si="349"/>
        <v>0</v>
      </c>
      <c r="T67" s="15">
        <f t="shared" si="350"/>
        <v>0</v>
      </c>
      <c r="U67" s="9">
        <f t="shared" si="351"/>
        <v>0</v>
      </c>
      <c r="V67" s="9">
        <f t="shared" si="352"/>
        <v>0</v>
      </c>
      <c r="W67" s="28">
        <f t="shared" si="353"/>
        <v>0</v>
      </c>
      <c r="X67" s="9">
        <f t="shared" si="354"/>
        <v>0</v>
      </c>
      <c r="Y67" s="9">
        <f t="shared" si="355"/>
        <v>0</v>
      </c>
      <c r="Z67" s="28">
        <f t="shared" si="356"/>
        <v>0</v>
      </c>
      <c r="AA67" s="8"/>
      <c r="AB67" s="155">
        <f>IF(OR($M67="",$M67=0),0,IF(AB$2&lt;10,VLOOKUP(TEXT($C67,"МММ"),'Расчет нагрузки'!$L$2:$Q$13,AB$2,0),$D67*AB$2))</f>
        <v>0</v>
      </c>
      <c r="AC67" s="155">
        <f>IF(OR($Q67="",$Q67=0),0,IF(AC$2&lt;10,VLOOKUP(TEXT($C67,"МММ"),'Расчет нагрузки'!$L$2:$Q$13,AC$2,0),$D67*AC$2))</f>
        <v>0</v>
      </c>
      <c r="AD67" s="8"/>
      <c r="AE67" s="69">
        <v>1</v>
      </c>
      <c r="AF67" s="69">
        <v>1</v>
      </c>
      <c r="AG67" s="8"/>
      <c r="AH67" s="13">
        <f t="shared" si="389"/>
        <v>0</v>
      </c>
      <c r="AI67" s="13">
        <f t="shared" si="390"/>
        <v>0</v>
      </c>
      <c r="AJ67" s="13">
        <f t="shared" si="391"/>
        <v>0</v>
      </c>
      <c r="AK67" s="13">
        <f t="shared" si="392"/>
        <v>0</v>
      </c>
      <c r="AL67" s="13">
        <f t="shared" si="393"/>
        <v>0</v>
      </c>
      <c r="AM67" s="13">
        <f t="shared" si="394"/>
        <v>0</v>
      </c>
      <c r="AN67" s="13">
        <f t="shared" si="395"/>
        <v>0</v>
      </c>
      <c r="AO67" s="13">
        <f t="shared" si="396"/>
        <v>0</v>
      </c>
      <c r="AP67" s="13">
        <f t="shared" si="397"/>
        <v>0</v>
      </c>
      <c r="AQ67" s="13">
        <f t="shared" si="398"/>
        <v>0</v>
      </c>
      <c r="AR67" s="13">
        <f t="shared" si="399"/>
        <v>0</v>
      </c>
      <c r="AS67" s="13">
        <f t="shared" si="400"/>
        <v>0</v>
      </c>
      <c r="AT67" s="13">
        <f t="shared" si="401"/>
        <v>0</v>
      </c>
      <c r="AU67" s="13">
        <f t="shared" si="402"/>
        <v>0</v>
      </c>
      <c r="AV67" s="13">
        <f t="shared" si="403"/>
        <v>0</v>
      </c>
      <c r="AW67" s="13">
        <f t="shared" si="404"/>
        <v>0</v>
      </c>
      <c r="AX67" s="4"/>
    </row>
    <row r="68" spans="1:50" outlineLevel="1">
      <c r="A68" s="8" t="str">
        <f>IF(C68=Форма!$B$7*1,"1 месяц",IF(C68&gt;Форма!$B$7,(LEFT(A67,SEARCH(" ",A67,1)-1)+1)&amp;" месяц",""))</f>
        <v/>
      </c>
      <c r="B68" s="32" t="str">
        <f>IF(SUM($E$6:$L68)=0,"-",IF(SUM($E68:$L68)&gt;0,IF(AND($C68&gt;=$B$1,$C68&lt;=$B$2)*1=1,$A$1,"факт"),"прогноз"))</f>
        <v>-</v>
      </c>
      <c r="C68" s="33">
        <v>43525</v>
      </c>
      <c r="D68" s="34">
        <f>VLOOKUP($C68,'F1'!$A:$B,2,0)</f>
        <v>20</v>
      </c>
      <c r="E68" s="14"/>
      <c r="F68" s="14"/>
      <c r="G68" s="14"/>
      <c r="H68" s="14"/>
      <c r="I68" s="14"/>
      <c r="J68" s="14"/>
      <c r="K68" s="14"/>
      <c r="L68" s="14"/>
      <c r="M68" s="204">
        <f t="shared" si="343"/>
        <v>0</v>
      </c>
      <c r="N68" s="15">
        <f t="shared" si="344"/>
        <v>0</v>
      </c>
      <c r="O68" s="15">
        <f t="shared" si="345"/>
        <v>0</v>
      </c>
      <c r="P68" s="15">
        <f t="shared" si="346"/>
        <v>0</v>
      </c>
      <c r="Q68" s="204">
        <f t="shared" si="347"/>
        <v>0</v>
      </c>
      <c r="R68" s="15">
        <f t="shared" si="348"/>
        <v>0</v>
      </c>
      <c r="S68" s="15">
        <f t="shared" si="349"/>
        <v>0</v>
      </c>
      <c r="T68" s="15">
        <f t="shared" si="350"/>
        <v>0</v>
      </c>
      <c r="U68" s="9">
        <f t="shared" si="351"/>
        <v>0</v>
      </c>
      <c r="V68" s="9">
        <f t="shared" si="352"/>
        <v>0</v>
      </c>
      <c r="W68" s="28">
        <f t="shared" si="353"/>
        <v>0</v>
      </c>
      <c r="X68" s="9">
        <f t="shared" si="354"/>
        <v>0</v>
      </c>
      <c r="Y68" s="9">
        <f t="shared" si="355"/>
        <v>0</v>
      </c>
      <c r="Z68" s="28">
        <f t="shared" si="356"/>
        <v>0</v>
      </c>
      <c r="AA68" s="8"/>
      <c r="AB68" s="155">
        <f>IF(OR($M68="",$M68=0),0,IF(AB$2&lt;10,VLOOKUP(TEXT($C68,"МММ"),'Расчет нагрузки'!$L$2:$Q$13,AB$2,0),$D68*AB$2))</f>
        <v>0</v>
      </c>
      <c r="AC68" s="155">
        <f>IF(OR($Q68="",$Q68=0),0,IF(AC$2&lt;10,VLOOKUP(TEXT($C68,"МММ"),'Расчет нагрузки'!$L$2:$Q$13,AC$2,0),$D68*AC$2))</f>
        <v>0</v>
      </c>
      <c r="AD68" s="8"/>
      <c r="AE68" s="69">
        <v>1</v>
      </c>
      <c r="AF68" s="69">
        <v>1</v>
      </c>
      <c r="AG68" s="8"/>
      <c r="AH68" s="13">
        <f t="shared" si="389"/>
        <v>0</v>
      </c>
      <c r="AI68" s="13">
        <f t="shared" si="390"/>
        <v>0</v>
      </c>
      <c r="AJ68" s="13">
        <f t="shared" si="391"/>
        <v>0</v>
      </c>
      <c r="AK68" s="13">
        <f t="shared" si="392"/>
        <v>0</v>
      </c>
      <c r="AL68" s="13">
        <f t="shared" si="393"/>
        <v>0</v>
      </c>
      <c r="AM68" s="13">
        <f t="shared" si="394"/>
        <v>0</v>
      </c>
      <c r="AN68" s="13">
        <f t="shared" si="395"/>
        <v>0</v>
      </c>
      <c r="AO68" s="13">
        <f t="shared" si="396"/>
        <v>0</v>
      </c>
      <c r="AP68" s="13">
        <f t="shared" si="397"/>
        <v>0</v>
      </c>
      <c r="AQ68" s="13">
        <f t="shared" si="398"/>
        <v>0</v>
      </c>
      <c r="AR68" s="13">
        <f t="shared" si="399"/>
        <v>0</v>
      </c>
      <c r="AS68" s="13">
        <f t="shared" si="400"/>
        <v>0</v>
      </c>
      <c r="AT68" s="13">
        <f t="shared" si="401"/>
        <v>0</v>
      </c>
      <c r="AU68" s="13">
        <f t="shared" si="402"/>
        <v>0</v>
      </c>
      <c r="AV68" s="13">
        <f t="shared" si="403"/>
        <v>0</v>
      </c>
      <c r="AW68" s="13">
        <f t="shared" si="404"/>
        <v>0</v>
      </c>
      <c r="AX68" s="4"/>
    </row>
    <row r="69" spans="1:50" outlineLevel="1">
      <c r="A69" s="8" t="str">
        <f>IF(C69=Форма!$B$7*1,"1 месяц",IF(C69&gt;Форма!$B$7,(LEFT(A68,SEARCH(" ",A68,1)-1)+1)&amp;" месяц",""))</f>
        <v/>
      </c>
      <c r="B69" s="32" t="str">
        <f>IF(SUM($E$6:$L69)=0,"-",IF(SUM($E69:$L69)&gt;0,IF(AND($C69&gt;=$B$1,$C69&lt;=$B$2)*1=1,$A$1,"факт"),"прогноз"))</f>
        <v>-</v>
      </c>
      <c r="C69" s="33">
        <v>43556</v>
      </c>
      <c r="D69" s="34">
        <f>VLOOKUP($C69,'F1'!$A:$B,2,0)</f>
        <v>22</v>
      </c>
      <c r="E69" s="14"/>
      <c r="F69" s="14"/>
      <c r="G69" s="14"/>
      <c r="H69" s="14"/>
      <c r="I69" s="14"/>
      <c r="J69" s="14"/>
      <c r="K69" s="14"/>
      <c r="L69" s="14"/>
      <c r="M69" s="204">
        <f t="shared" si="343"/>
        <v>0</v>
      </c>
      <c r="N69" s="15">
        <f t="shared" si="344"/>
        <v>0</v>
      </c>
      <c r="O69" s="15">
        <f t="shared" si="345"/>
        <v>0</v>
      </c>
      <c r="P69" s="15">
        <f t="shared" si="346"/>
        <v>0</v>
      </c>
      <c r="Q69" s="204">
        <f t="shared" si="347"/>
        <v>0</v>
      </c>
      <c r="R69" s="15">
        <f t="shared" si="348"/>
        <v>0</v>
      </c>
      <c r="S69" s="15">
        <f t="shared" si="349"/>
        <v>0</v>
      </c>
      <c r="T69" s="15">
        <f t="shared" si="350"/>
        <v>0</v>
      </c>
      <c r="U69" s="9">
        <f t="shared" si="351"/>
        <v>0</v>
      </c>
      <c r="V69" s="9">
        <f t="shared" si="352"/>
        <v>0</v>
      </c>
      <c r="W69" s="28">
        <f t="shared" si="353"/>
        <v>0</v>
      </c>
      <c r="X69" s="9">
        <f t="shared" si="354"/>
        <v>0</v>
      </c>
      <c r="Y69" s="9">
        <f t="shared" si="355"/>
        <v>0</v>
      </c>
      <c r="Z69" s="28">
        <f t="shared" si="356"/>
        <v>0</v>
      </c>
      <c r="AA69" s="8"/>
      <c r="AB69" s="155">
        <f>IF(OR($M69="",$M69=0),0,IF(AB$2&lt;10,VLOOKUP(TEXT($C69,"МММ"),'Расчет нагрузки'!$L$2:$Q$13,AB$2,0),$D69*AB$2))</f>
        <v>0</v>
      </c>
      <c r="AC69" s="155">
        <f>IF(OR($Q69="",$Q69=0),0,IF(AC$2&lt;10,VLOOKUP(TEXT($C69,"МММ"),'Расчет нагрузки'!$L$2:$Q$13,AC$2,0),$D69*AC$2))</f>
        <v>0</v>
      </c>
      <c r="AD69" s="8"/>
      <c r="AE69" s="69">
        <v>1</v>
      </c>
      <c r="AF69" s="69">
        <v>1</v>
      </c>
      <c r="AG69" s="8"/>
      <c r="AH69" s="13">
        <f t="shared" si="389"/>
        <v>0</v>
      </c>
      <c r="AI69" s="13">
        <f t="shared" si="390"/>
        <v>0</v>
      </c>
      <c r="AJ69" s="13">
        <f t="shared" si="391"/>
        <v>0</v>
      </c>
      <c r="AK69" s="13">
        <f t="shared" si="392"/>
        <v>0</v>
      </c>
      <c r="AL69" s="13">
        <f t="shared" si="393"/>
        <v>0</v>
      </c>
      <c r="AM69" s="13">
        <f t="shared" si="394"/>
        <v>0</v>
      </c>
      <c r="AN69" s="13">
        <f t="shared" si="395"/>
        <v>0</v>
      </c>
      <c r="AO69" s="13">
        <f t="shared" si="396"/>
        <v>0</v>
      </c>
      <c r="AP69" s="13">
        <f t="shared" si="397"/>
        <v>0</v>
      </c>
      <c r="AQ69" s="13">
        <f t="shared" si="398"/>
        <v>0</v>
      </c>
      <c r="AR69" s="13">
        <f t="shared" si="399"/>
        <v>0</v>
      </c>
      <c r="AS69" s="13">
        <f t="shared" si="400"/>
        <v>0</v>
      </c>
      <c r="AT69" s="13">
        <f t="shared" si="401"/>
        <v>0</v>
      </c>
      <c r="AU69" s="13">
        <f t="shared" si="402"/>
        <v>0</v>
      </c>
      <c r="AV69" s="13">
        <f t="shared" si="403"/>
        <v>0</v>
      </c>
      <c r="AW69" s="13">
        <f t="shared" si="404"/>
        <v>0</v>
      </c>
      <c r="AX69" s="4"/>
    </row>
    <row r="70" spans="1:50" outlineLevel="1">
      <c r="A70" s="8" t="str">
        <f>IF(C70=Форма!$B$7*1,"1 месяц",IF(C70&gt;Форма!$B$7,(LEFT(A69,SEARCH(" ",A69,1)-1)+1)&amp;" месяц",""))</f>
        <v/>
      </c>
      <c r="B70" s="32" t="str">
        <f>IF(SUM($E$6:$L70)=0,"-",IF(SUM($E70:$L70)&gt;0,IF(AND($C70&gt;=$B$1,$C70&lt;=$B$2)*1=1,$A$1,"факт"),"прогноз"))</f>
        <v>-</v>
      </c>
      <c r="C70" s="33">
        <v>43586</v>
      </c>
      <c r="D70" s="34">
        <f>VLOOKUP($C70,'F1'!$A:$B,2,0)</f>
        <v>18</v>
      </c>
      <c r="E70" s="14"/>
      <c r="F70" s="14"/>
      <c r="G70" s="14"/>
      <c r="H70" s="14"/>
      <c r="I70" s="14"/>
      <c r="J70" s="14"/>
      <c r="K70" s="14"/>
      <c r="L70" s="14"/>
      <c r="M70" s="204">
        <f t="shared" si="343"/>
        <v>0</v>
      </c>
      <c r="N70" s="15">
        <f t="shared" si="344"/>
        <v>0</v>
      </c>
      <c r="O70" s="15">
        <f t="shared" si="345"/>
        <v>0</v>
      </c>
      <c r="P70" s="15">
        <f t="shared" si="346"/>
        <v>0</v>
      </c>
      <c r="Q70" s="204">
        <f t="shared" si="347"/>
        <v>0</v>
      </c>
      <c r="R70" s="15">
        <f t="shared" si="348"/>
        <v>0</v>
      </c>
      <c r="S70" s="15">
        <f t="shared" si="349"/>
        <v>0</v>
      </c>
      <c r="T70" s="15">
        <f t="shared" si="350"/>
        <v>0</v>
      </c>
      <c r="U70" s="9">
        <f t="shared" si="351"/>
        <v>0</v>
      </c>
      <c r="V70" s="9">
        <f t="shared" si="352"/>
        <v>0</v>
      </c>
      <c r="W70" s="28">
        <f t="shared" si="353"/>
        <v>0</v>
      </c>
      <c r="X70" s="9">
        <f t="shared" si="354"/>
        <v>0</v>
      </c>
      <c r="Y70" s="9">
        <f t="shared" si="355"/>
        <v>0</v>
      </c>
      <c r="Z70" s="28">
        <f t="shared" si="356"/>
        <v>0</v>
      </c>
      <c r="AA70" s="8"/>
      <c r="AB70" s="155">
        <f>IF(OR($M70="",$M70=0),0,IF(AB$2&lt;10,VLOOKUP(TEXT($C70,"МММ"),'Расчет нагрузки'!$L$2:$Q$13,AB$2,0),$D70*AB$2))</f>
        <v>0</v>
      </c>
      <c r="AC70" s="155">
        <f>IF(OR($Q70="",$Q70=0),0,IF(AC$2&lt;10,VLOOKUP(TEXT($C70,"МММ"),'Расчет нагрузки'!$L$2:$Q$13,AC$2,0),$D70*AC$2))</f>
        <v>0</v>
      </c>
      <c r="AD70" s="8"/>
      <c r="AE70" s="69">
        <v>1</v>
      </c>
      <c r="AF70" s="69">
        <v>1</v>
      </c>
      <c r="AG70" s="8"/>
      <c r="AH70" s="13">
        <f t="shared" si="389"/>
        <v>0</v>
      </c>
      <c r="AI70" s="13">
        <f t="shared" si="390"/>
        <v>0</v>
      </c>
      <c r="AJ70" s="13">
        <f t="shared" si="391"/>
        <v>0</v>
      </c>
      <c r="AK70" s="13">
        <f t="shared" si="392"/>
        <v>0</v>
      </c>
      <c r="AL70" s="13">
        <f t="shared" si="393"/>
        <v>0</v>
      </c>
      <c r="AM70" s="13">
        <f t="shared" si="394"/>
        <v>0</v>
      </c>
      <c r="AN70" s="13">
        <f t="shared" si="395"/>
        <v>0</v>
      </c>
      <c r="AO70" s="13">
        <f t="shared" si="396"/>
        <v>0</v>
      </c>
      <c r="AP70" s="13">
        <f t="shared" si="397"/>
        <v>0</v>
      </c>
      <c r="AQ70" s="13">
        <f t="shared" si="398"/>
        <v>0</v>
      </c>
      <c r="AR70" s="13">
        <f t="shared" si="399"/>
        <v>0</v>
      </c>
      <c r="AS70" s="13">
        <f t="shared" si="400"/>
        <v>0</v>
      </c>
      <c r="AT70" s="13">
        <f t="shared" si="401"/>
        <v>0</v>
      </c>
      <c r="AU70" s="13">
        <f t="shared" si="402"/>
        <v>0</v>
      </c>
      <c r="AV70" s="13">
        <f t="shared" si="403"/>
        <v>0</v>
      </c>
      <c r="AW70" s="13">
        <f t="shared" si="404"/>
        <v>0</v>
      </c>
      <c r="AX70" s="4"/>
    </row>
    <row r="71" spans="1:50" outlineLevel="1">
      <c r="A71" s="8" t="str">
        <f>IF(C71=Форма!$B$7*1,"1 месяц",IF(C71&gt;Форма!$B$7,(LEFT(A70,SEARCH(" ",A70,1)-1)+1)&amp;" месяц",""))</f>
        <v/>
      </c>
      <c r="B71" s="32" t="str">
        <f>IF(SUM($E$6:$L71)=0,"-",IF(SUM($E71:$L71)&gt;0,IF(AND($C71&gt;=$B$1,$C71&lt;=$B$2)*1=1,$A$1,"факт"),"прогноз"))</f>
        <v>-</v>
      </c>
      <c r="C71" s="33">
        <v>43617</v>
      </c>
      <c r="D71" s="34">
        <f>VLOOKUP($C71,'F1'!$A:$B,2,0)</f>
        <v>19</v>
      </c>
      <c r="E71" s="14"/>
      <c r="F71" s="14"/>
      <c r="G71" s="14"/>
      <c r="H71" s="14"/>
      <c r="I71" s="14"/>
      <c r="J71" s="14"/>
      <c r="K71" s="14"/>
      <c r="L71" s="14"/>
      <c r="M71" s="204">
        <f t="shared" si="343"/>
        <v>0</v>
      </c>
      <c r="N71" s="15">
        <f t="shared" si="344"/>
        <v>0</v>
      </c>
      <c r="O71" s="15">
        <f t="shared" si="345"/>
        <v>0</v>
      </c>
      <c r="P71" s="15">
        <f t="shared" si="346"/>
        <v>0</v>
      </c>
      <c r="Q71" s="204">
        <f t="shared" si="347"/>
        <v>0</v>
      </c>
      <c r="R71" s="15">
        <f t="shared" si="348"/>
        <v>0</v>
      </c>
      <c r="S71" s="15">
        <f t="shared" si="349"/>
        <v>0</v>
      </c>
      <c r="T71" s="15">
        <f t="shared" si="350"/>
        <v>0</v>
      </c>
      <c r="U71" s="9">
        <f t="shared" si="351"/>
        <v>0</v>
      </c>
      <c r="V71" s="9">
        <f t="shared" si="352"/>
        <v>0</v>
      </c>
      <c r="W71" s="28">
        <f t="shared" si="353"/>
        <v>0</v>
      </c>
      <c r="X71" s="9">
        <f t="shared" si="354"/>
        <v>0</v>
      </c>
      <c r="Y71" s="9">
        <f t="shared" si="355"/>
        <v>0</v>
      </c>
      <c r="Z71" s="28">
        <f t="shared" si="356"/>
        <v>0</v>
      </c>
      <c r="AA71" s="8"/>
      <c r="AB71" s="155">
        <f>IF(OR($M71="",$M71=0),0,IF(AB$2&lt;10,VLOOKUP(TEXT($C71,"МММ"),'Расчет нагрузки'!$L$2:$Q$13,AB$2,0),$D71*AB$2))</f>
        <v>0</v>
      </c>
      <c r="AC71" s="155">
        <f>IF(OR($Q71="",$Q71=0),0,IF(AC$2&lt;10,VLOOKUP(TEXT($C71,"МММ"),'Расчет нагрузки'!$L$2:$Q$13,AC$2,0),$D71*AC$2))</f>
        <v>0</v>
      </c>
      <c r="AD71" s="8"/>
      <c r="AE71" s="69">
        <v>1</v>
      </c>
      <c r="AF71" s="69">
        <v>1</v>
      </c>
      <c r="AG71" s="8"/>
      <c r="AH71" s="13">
        <f t="shared" si="389"/>
        <v>0</v>
      </c>
      <c r="AI71" s="13">
        <f t="shared" si="390"/>
        <v>0</v>
      </c>
      <c r="AJ71" s="13">
        <f t="shared" si="391"/>
        <v>0</v>
      </c>
      <c r="AK71" s="13">
        <f t="shared" si="392"/>
        <v>0</v>
      </c>
      <c r="AL71" s="13">
        <f t="shared" si="393"/>
        <v>0</v>
      </c>
      <c r="AM71" s="13">
        <f t="shared" si="394"/>
        <v>0</v>
      </c>
      <c r="AN71" s="13">
        <f t="shared" si="395"/>
        <v>0</v>
      </c>
      <c r="AO71" s="13">
        <f t="shared" si="396"/>
        <v>0</v>
      </c>
      <c r="AP71" s="13">
        <f t="shared" si="397"/>
        <v>0</v>
      </c>
      <c r="AQ71" s="13">
        <f t="shared" si="398"/>
        <v>0</v>
      </c>
      <c r="AR71" s="13">
        <f t="shared" si="399"/>
        <v>0</v>
      </c>
      <c r="AS71" s="13">
        <f t="shared" si="400"/>
        <v>0</v>
      </c>
      <c r="AT71" s="13">
        <f t="shared" si="401"/>
        <v>0</v>
      </c>
      <c r="AU71" s="13">
        <f t="shared" si="402"/>
        <v>0</v>
      </c>
      <c r="AV71" s="13">
        <f t="shared" si="403"/>
        <v>0</v>
      </c>
      <c r="AW71" s="13">
        <f t="shared" si="404"/>
        <v>0</v>
      </c>
      <c r="AX71" s="4"/>
    </row>
    <row r="72" spans="1:50" outlineLevel="1">
      <c r="A72" s="8" t="str">
        <f>IF(C72=Форма!$B$7*1,"1 месяц",IF(C72&gt;Форма!$B$7,(LEFT(A71,SEARCH(" ",A71,1)-1)+1)&amp;" месяц",""))</f>
        <v/>
      </c>
      <c r="B72" s="32" t="str">
        <f>IF(SUM($E$6:$L72)=0,"-",IF(SUM($E72:$L72)&gt;0,IF(AND($C72&gt;=$B$1,$C72&lt;=$B$2)*1=1,$A$1,"факт"),"прогноз"))</f>
        <v>-</v>
      </c>
      <c r="C72" s="33">
        <v>43647</v>
      </c>
      <c r="D72" s="34">
        <f>VLOOKUP($C72,'F1'!$A:$B,2,0)</f>
        <v>23</v>
      </c>
      <c r="E72" s="14"/>
      <c r="F72" s="14"/>
      <c r="G72" s="14"/>
      <c r="H72" s="14"/>
      <c r="I72" s="14"/>
      <c r="J72" s="14"/>
      <c r="K72" s="14"/>
      <c r="L72" s="14"/>
      <c r="M72" s="204">
        <f t="shared" si="343"/>
        <v>0</v>
      </c>
      <c r="N72" s="15">
        <f t="shared" si="344"/>
        <v>0</v>
      </c>
      <c r="O72" s="15">
        <f t="shared" si="345"/>
        <v>0</v>
      </c>
      <c r="P72" s="15">
        <f t="shared" si="346"/>
        <v>0</v>
      </c>
      <c r="Q72" s="204">
        <f t="shared" si="347"/>
        <v>0</v>
      </c>
      <c r="R72" s="15">
        <f t="shared" si="348"/>
        <v>0</v>
      </c>
      <c r="S72" s="15">
        <f t="shared" si="349"/>
        <v>0</v>
      </c>
      <c r="T72" s="15">
        <f t="shared" si="350"/>
        <v>0</v>
      </c>
      <c r="U72" s="9">
        <f t="shared" si="351"/>
        <v>0</v>
      </c>
      <c r="V72" s="9">
        <f t="shared" si="352"/>
        <v>0</v>
      </c>
      <c r="W72" s="28">
        <f t="shared" si="353"/>
        <v>0</v>
      </c>
      <c r="X72" s="9">
        <f t="shared" si="354"/>
        <v>0</v>
      </c>
      <c r="Y72" s="9">
        <f t="shared" si="355"/>
        <v>0</v>
      </c>
      <c r="Z72" s="28">
        <f t="shared" si="356"/>
        <v>0</v>
      </c>
      <c r="AA72" s="8"/>
      <c r="AB72" s="155">
        <f>IF(OR($M72="",$M72=0),0,IF(AB$2&lt;10,VLOOKUP(TEXT($C72,"МММ"),'Расчет нагрузки'!$L$2:$Q$13,AB$2,0),$D72*AB$2))</f>
        <v>0</v>
      </c>
      <c r="AC72" s="155">
        <f>IF(OR($Q72="",$Q72=0),0,IF(AC$2&lt;10,VLOOKUP(TEXT($C72,"МММ"),'Расчет нагрузки'!$L$2:$Q$13,AC$2,0),$D72*AC$2))</f>
        <v>0</v>
      </c>
      <c r="AD72" s="8"/>
      <c r="AE72" s="69">
        <v>1</v>
      </c>
      <c r="AF72" s="69">
        <v>1</v>
      </c>
      <c r="AG72" s="8"/>
      <c r="AH72" s="13">
        <f t="shared" si="389"/>
        <v>0</v>
      </c>
      <c r="AI72" s="13">
        <f t="shared" si="390"/>
        <v>0</v>
      </c>
      <c r="AJ72" s="13">
        <f t="shared" si="391"/>
        <v>0</v>
      </c>
      <c r="AK72" s="13">
        <f t="shared" si="392"/>
        <v>0</v>
      </c>
      <c r="AL72" s="13">
        <f t="shared" si="393"/>
        <v>0</v>
      </c>
      <c r="AM72" s="13">
        <f t="shared" si="394"/>
        <v>0</v>
      </c>
      <c r="AN72" s="13">
        <f t="shared" si="395"/>
        <v>0</v>
      </c>
      <c r="AO72" s="13">
        <f t="shared" si="396"/>
        <v>0</v>
      </c>
      <c r="AP72" s="13">
        <f t="shared" si="397"/>
        <v>0</v>
      </c>
      <c r="AQ72" s="13">
        <f t="shared" si="398"/>
        <v>0</v>
      </c>
      <c r="AR72" s="13">
        <f t="shared" si="399"/>
        <v>0</v>
      </c>
      <c r="AS72" s="13">
        <f t="shared" si="400"/>
        <v>0</v>
      </c>
      <c r="AT72" s="13">
        <f t="shared" si="401"/>
        <v>0</v>
      </c>
      <c r="AU72" s="13">
        <f t="shared" si="402"/>
        <v>0</v>
      </c>
      <c r="AV72" s="13">
        <f t="shared" si="403"/>
        <v>0</v>
      </c>
      <c r="AW72" s="13">
        <f t="shared" si="404"/>
        <v>0</v>
      </c>
      <c r="AX72" s="4"/>
    </row>
    <row r="73" spans="1:50" outlineLevel="1">
      <c r="A73" s="8" t="str">
        <f>IF(C73=Форма!$B$7*1,"1 месяц",IF(C73&gt;Форма!$B$7,(LEFT(A72,SEARCH(" ",A72,1)-1)+1)&amp;" месяц",""))</f>
        <v/>
      </c>
      <c r="B73" s="32" t="str">
        <f>IF(SUM($E$6:$L73)=0,"-",IF(SUM($E73:$L73)&gt;0,IF(AND($C73&gt;=$B$1,$C73&lt;=$B$2)*1=1,$A$1,"факт"),"прогноз"))</f>
        <v>-</v>
      </c>
      <c r="C73" s="33">
        <v>43678</v>
      </c>
      <c r="D73" s="34">
        <f>VLOOKUP($C73,'F1'!$A:$B,2,0)</f>
        <v>22</v>
      </c>
      <c r="E73" s="14"/>
      <c r="F73" s="14"/>
      <c r="G73" s="14"/>
      <c r="H73" s="14"/>
      <c r="I73" s="14"/>
      <c r="J73" s="14"/>
      <c r="K73" s="14"/>
      <c r="L73" s="14"/>
      <c r="M73" s="204">
        <f t="shared" ref="M73" si="405">E73/$D73</f>
        <v>0</v>
      </c>
      <c r="N73" s="15">
        <f t="shared" ref="N73" si="406">F73/$D73</f>
        <v>0</v>
      </c>
      <c r="O73" s="15">
        <f t="shared" ref="O73" si="407">G73/$D73</f>
        <v>0</v>
      </c>
      <c r="P73" s="15">
        <f t="shared" ref="P73" si="408">H73/$D73</f>
        <v>0</v>
      </c>
      <c r="Q73" s="204">
        <f t="shared" ref="Q73" si="409">I73/$D73</f>
        <v>0</v>
      </c>
      <c r="R73" s="15">
        <f t="shared" ref="R73" si="410">J73/$D73</f>
        <v>0</v>
      </c>
      <c r="S73" s="15">
        <f t="shared" ref="S73" si="411">K73/$D73</f>
        <v>0</v>
      </c>
      <c r="T73" s="15">
        <f t="shared" ref="T73" si="412">L73/$D73</f>
        <v>0</v>
      </c>
      <c r="U73" s="9">
        <f t="shared" ref="U73" si="413">IFERROR(N73/M73,)</f>
        <v>0</v>
      </c>
      <c r="V73" s="9">
        <f t="shared" ref="V73" si="414">IFERROR(O73/M73,)</f>
        <v>0</v>
      </c>
      <c r="W73" s="28">
        <f t="shared" ref="W73" si="415">IFERROR(P73/M73,)</f>
        <v>0</v>
      </c>
      <c r="X73" s="9">
        <f t="shared" ref="X73" si="416">IFERROR(R73/Q73,)</f>
        <v>0</v>
      </c>
      <c r="Y73" s="9">
        <f t="shared" ref="Y73" si="417">IFERROR(S73/Q73,)</f>
        <v>0</v>
      </c>
      <c r="Z73" s="28">
        <f t="shared" ref="Z73" si="418">IFERROR(T73/Q73,)</f>
        <v>0</v>
      </c>
      <c r="AA73" s="8"/>
      <c r="AB73" s="155">
        <f>IF(OR($M73="",$M73=0),0,IF(AB$2&lt;10,VLOOKUP(TEXT($C73,"МММ"),'Расчет нагрузки'!$L$2:$Q$13,AB$2,0),$D73*AB$2))</f>
        <v>0</v>
      </c>
      <c r="AC73" s="155">
        <f>IF(OR($Q73="",$Q73=0),0,IF(AC$2&lt;10,VLOOKUP(TEXT($C73,"МММ"),'Расчет нагрузки'!$L$2:$Q$13,AC$2,0),$D73*AC$2))</f>
        <v>0</v>
      </c>
      <c r="AD73" s="8"/>
      <c r="AE73" s="69">
        <v>1</v>
      </c>
      <c r="AF73" s="69">
        <v>1</v>
      </c>
      <c r="AG73" s="8"/>
      <c r="AH73" s="13">
        <f t="shared" ref="AH73" si="419">E73</f>
        <v>0</v>
      </c>
      <c r="AI73" s="13">
        <f t="shared" ref="AI73" si="420">F73</f>
        <v>0</v>
      </c>
      <c r="AJ73" s="13">
        <f t="shared" ref="AJ73" si="421">G73</f>
        <v>0</v>
      </c>
      <c r="AK73" s="13">
        <f t="shared" ref="AK73" si="422">H73</f>
        <v>0</v>
      </c>
      <c r="AL73" s="13">
        <f t="shared" ref="AL73" si="423">I73</f>
        <v>0</v>
      </c>
      <c r="AM73" s="13">
        <f t="shared" ref="AM73" si="424">J73</f>
        <v>0</v>
      </c>
      <c r="AN73" s="13">
        <f t="shared" ref="AN73" si="425">K73</f>
        <v>0</v>
      </c>
      <c r="AO73" s="13">
        <f t="shared" ref="AO73" si="426">L73</f>
        <v>0</v>
      </c>
      <c r="AP73" s="13">
        <f t="shared" ref="AP73" si="427">E73</f>
        <v>0</v>
      </c>
      <c r="AQ73" s="13">
        <f t="shared" ref="AQ73" si="428">F73</f>
        <v>0</v>
      </c>
      <c r="AR73" s="13">
        <f t="shared" ref="AR73" si="429">G73</f>
        <v>0</v>
      </c>
      <c r="AS73" s="13">
        <f t="shared" ref="AS73" si="430">H73</f>
        <v>0</v>
      </c>
      <c r="AT73" s="13">
        <f t="shared" ref="AT73" si="431">I73</f>
        <v>0</v>
      </c>
      <c r="AU73" s="13">
        <f t="shared" ref="AU73" si="432">J73</f>
        <v>0</v>
      </c>
      <c r="AV73" s="13">
        <f t="shared" ref="AV73" si="433">K73</f>
        <v>0</v>
      </c>
      <c r="AW73" s="13">
        <f t="shared" ref="AW73" si="434">L73</f>
        <v>0</v>
      </c>
      <c r="AX73" s="4"/>
    </row>
    <row r="74" spans="1:50" outlineLevel="1">
      <c r="A74" s="8" t="str">
        <f>IF(C74=Форма!$B$7*1,"1 месяц",IF(C74&gt;Форма!$B$7,(LEFT(A73,SEARCH(" ",A73,1)-1)+1)&amp;" месяц",""))</f>
        <v/>
      </c>
      <c r="B74" s="32" t="str">
        <f>IF(SUM($E$6:$L74)=0,"-",IF(SUM($E74:$L74)&gt;0,IF(AND($C74&gt;=$B$1,$C74&lt;=$B$2)*1=1,$A$1,"факт"),"прогноз"))</f>
        <v>-</v>
      </c>
      <c r="C74" s="33">
        <v>43709</v>
      </c>
      <c r="D74" s="34">
        <f>VLOOKUP($C74,'F1'!$A:$B,2,0)</f>
        <v>21</v>
      </c>
      <c r="E74" s="14"/>
      <c r="F74" s="14"/>
      <c r="G74" s="14"/>
      <c r="H74" s="14"/>
      <c r="I74" s="14"/>
      <c r="J74" s="14"/>
      <c r="K74" s="14"/>
      <c r="L74" s="14"/>
      <c r="M74" s="204">
        <f t="shared" ref="M74:M79" si="435">E74/$D74</f>
        <v>0</v>
      </c>
      <c r="N74" s="15">
        <f t="shared" ref="N74:N79" si="436">F74/$D74</f>
        <v>0</v>
      </c>
      <c r="O74" s="15">
        <f t="shared" ref="O74:O79" si="437">G74/$D74</f>
        <v>0</v>
      </c>
      <c r="P74" s="15">
        <f t="shared" ref="P74:P79" si="438">H74/$D74</f>
        <v>0</v>
      </c>
      <c r="Q74" s="204">
        <f t="shared" ref="Q74:Q79" si="439">I74/$D74</f>
        <v>0</v>
      </c>
      <c r="R74" s="15">
        <f t="shared" ref="R74:R79" si="440">J74/$D74</f>
        <v>0</v>
      </c>
      <c r="S74" s="15">
        <f t="shared" ref="S74:S79" si="441">K74/$D74</f>
        <v>0</v>
      </c>
      <c r="T74" s="15">
        <f t="shared" ref="T74:T79" si="442">L74/$D74</f>
        <v>0</v>
      </c>
      <c r="U74" s="9">
        <f t="shared" ref="U74:U79" si="443">IFERROR(N74/M74,)</f>
        <v>0</v>
      </c>
      <c r="V74" s="9">
        <f t="shared" ref="V74:V79" si="444">IFERROR(O74/M74,)</f>
        <v>0</v>
      </c>
      <c r="W74" s="28">
        <f t="shared" ref="W74:W79" si="445">IFERROR(P74/M74,)</f>
        <v>0</v>
      </c>
      <c r="X74" s="9">
        <f t="shared" ref="X74:X79" si="446">IFERROR(R74/Q74,)</f>
        <v>0</v>
      </c>
      <c r="Y74" s="9">
        <f t="shared" ref="Y74:Y79" si="447">IFERROR(S74/Q74,)</f>
        <v>0</v>
      </c>
      <c r="Z74" s="28">
        <f t="shared" ref="Z74:Z79" si="448">IFERROR(T74/Q74,)</f>
        <v>0</v>
      </c>
      <c r="AA74" s="8"/>
      <c r="AB74" s="155">
        <f>IF(OR($M74="",$M74=0),0,IF(AB$2&lt;10,VLOOKUP(TEXT($C74,"МММ"),'Расчет нагрузки'!$L$2:$Q$13,AB$2,0),$D74*AB$2))</f>
        <v>0</v>
      </c>
      <c r="AC74" s="155">
        <f>IF(OR($Q74="",$Q74=0),0,IF(AC$2&lt;10,VLOOKUP(TEXT($C74,"МММ"),'Расчет нагрузки'!$L$2:$Q$13,AC$2,0),$D74*AC$2))</f>
        <v>0</v>
      </c>
      <c r="AD74" s="8"/>
      <c r="AE74" s="69">
        <v>1</v>
      </c>
      <c r="AF74" s="69">
        <v>1</v>
      </c>
      <c r="AG74" s="8"/>
      <c r="AH74" s="13">
        <f t="shared" ref="AH74" si="449">E74</f>
        <v>0</v>
      </c>
      <c r="AI74" s="13">
        <f t="shared" ref="AI74" si="450">F74</f>
        <v>0</v>
      </c>
      <c r="AJ74" s="13">
        <f t="shared" ref="AJ74" si="451">G74</f>
        <v>0</v>
      </c>
      <c r="AK74" s="13">
        <f t="shared" ref="AK74" si="452">H74</f>
        <v>0</v>
      </c>
      <c r="AL74" s="13">
        <f t="shared" ref="AL74" si="453">I74</f>
        <v>0</v>
      </c>
      <c r="AM74" s="13">
        <f t="shared" ref="AM74" si="454">J74</f>
        <v>0</v>
      </c>
      <c r="AN74" s="13">
        <f t="shared" ref="AN74" si="455">K74</f>
        <v>0</v>
      </c>
      <c r="AO74" s="13">
        <f t="shared" ref="AO74" si="456">L74</f>
        <v>0</v>
      </c>
      <c r="AP74" s="13">
        <f t="shared" ref="AP74" si="457">E74</f>
        <v>0</v>
      </c>
      <c r="AQ74" s="13">
        <f t="shared" ref="AQ74" si="458">F74</f>
        <v>0</v>
      </c>
      <c r="AR74" s="13">
        <f t="shared" ref="AR74" si="459">G74</f>
        <v>0</v>
      </c>
      <c r="AS74" s="13">
        <f t="shared" ref="AS74" si="460">H74</f>
        <v>0</v>
      </c>
      <c r="AT74" s="13">
        <f t="shared" ref="AT74" si="461">I74</f>
        <v>0</v>
      </c>
      <c r="AU74" s="13">
        <f t="shared" ref="AU74" si="462">J74</f>
        <v>0</v>
      </c>
      <c r="AV74" s="13">
        <f t="shared" ref="AV74" si="463">K74</f>
        <v>0</v>
      </c>
      <c r="AW74" s="13">
        <f t="shared" ref="AW74" si="464">L74</f>
        <v>0</v>
      </c>
      <c r="AX74" s="4"/>
    </row>
    <row r="75" spans="1:50" outlineLevel="1">
      <c r="A75" s="8" t="str">
        <f>IF(C75=Форма!$B$7*1,"1 месяц",IF(C75&gt;Форма!$B$7,(LEFT(A74,SEARCH(" ",A74,1)-1)+1)&amp;" месяц",""))</f>
        <v/>
      </c>
      <c r="B75" s="32" t="str">
        <f>IF(SUM($E$6:$L75)=0,"-",IF(SUM($E75:$L75)&gt;0,IF(AND($C75&gt;=$B$1,$C75&lt;=$B$2)*1=1,$A$1,"факт"),"прогноз"))</f>
        <v>-</v>
      </c>
      <c r="C75" s="33">
        <v>43739</v>
      </c>
      <c r="D75" s="34">
        <f>VLOOKUP($C75,'F1'!$A:$B,2,0)</f>
        <v>23</v>
      </c>
      <c r="E75" s="14"/>
      <c r="F75" s="14"/>
      <c r="G75" s="14"/>
      <c r="H75" s="14"/>
      <c r="I75" s="14"/>
      <c r="J75" s="14"/>
      <c r="K75" s="14"/>
      <c r="L75" s="14"/>
      <c r="M75" s="204">
        <f t="shared" si="435"/>
        <v>0</v>
      </c>
      <c r="N75" s="15">
        <f t="shared" si="436"/>
        <v>0</v>
      </c>
      <c r="O75" s="15">
        <f t="shared" si="437"/>
        <v>0</v>
      </c>
      <c r="P75" s="15">
        <f t="shared" si="438"/>
        <v>0</v>
      </c>
      <c r="Q75" s="204">
        <f t="shared" si="439"/>
        <v>0</v>
      </c>
      <c r="R75" s="15">
        <f t="shared" si="440"/>
        <v>0</v>
      </c>
      <c r="S75" s="15">
        <f t="shared" si="441"/>
        <v>0</v>
      </c>
      <c r="T75" s="15">
        <f t="shared" si="442"/>
        <v>0</v>
      </c>
      <c r="U75" s="9">
        <f t="shared" si="443"/>
        <v>0</v>
      </c>
      <c r="V75" s="9">
        <f t="shared" si="444"/>
        <v>0</v>
      </c>
      <c r="W75" s="28">
        <f t="shared" si="445"/>
        <v>0</v>
      </c>
      <c r="X75" s="9">
        <f t="shared" si="446"/>
        <v>0</v>
      </c>
      <c r="Y75" s="9">
        <f t="shared" si="447"/>
        <v>0</v>
      </c>
      <c r="Z75" s="28">
        <f t="shared" si="448"/>
        <v>0</v>
      </c>
      <c r="AA75" s="8"/>
      <c r="AB75" s="155">
        <f>IF(OR($M75="",$M75=0),0,IF(AB$2&lt;10,VLOOKUP(TEXT($C75,"МММ"),'Расчет нагрузки'!$L$2:$Q$13,AB$2,0),$D75*AB$2))</f>
        <v>0</v>
      </c>
      <c r="AC75" s="155">
        <f>IF(OR($Q75="",$Q75=0),0,IF(AC$2&lt;10,VLOOKUP(TEXT($C75,"МММ"),'Расчет нагрузки'!$L$2:$Q$13,AC$2,0),$D75*AC$2))</f>
        <v>0</v>
      </c>
      <c r="AD75" s="8"/>
      <c r="AE75" s="69">
        <v>1</v>
      </c>
      <c r="AF75" s="69">
        <v>1</v>
      </c>
      <c r="AG75" s="8"/>
      <c r="AH75" s="13">
        <f t="shared" ref="AH75" si="465">E75</f>
        <v>0</v>
      </c>
      <c r="AI75" s="13">
        <f t="shared" ref="AI75" si="466">F75</f>
        <v>0</v>
      </c>
      <c r="AJ75" s="13">
        <f t="shared" ref="AJ75" si="467">G75</f>
        <v>0</v>
      </c>
      <c r="AK75" s="13">
        <f t="shared" ref="AK75" si="468">H75</f>
        <v>0</v>
      </c>
      <c r="AL75" s="13">
        <f t="shared" ref="AL75" si="469">I75</f>
        <v>0</v>
      </c>
      <c r="AM75" s="13">
        <f t="shared" ref="AM75" si="470">J75</f>
        <v>0</v>
      </c>
      <c r="AN75" s="13">
        <f t="shared" ref="AN75" si="471">K75</f>
        <v>0</v>
      </c>
      <c r="AO75" s="13">
        <f t="shared" ref="AO75" si="472">L75</f>
        <v>0</v>
      </c>
      <c r="AP75" s="13">
        <f t="shared" ref="AP75" si="473">E75</f>
        <v>0</v>
      </c>
      <c r="AQ75" s="13">
        <f t="shared" ref="AQ75" si="474">F75</f>
        <v>0</v>
      </c>
      <c r="AR75" s="13">
        <f t="shared" ref="AR75" si="475">G75</f>
        <v>0</v>
      </c>
      <c r="AS75" s="13">
        <f t="shared" ref="AS75" si="476">H75</f>
        <v>0</v>
      </c>
      <c r="AT75" s="13">
        <f t="shared" ref="AT75" si="477">I75</f>
        <v>0</v>
      </c>
      <c r="AU75" s="13">
        <f t="shared" ref="AU75" si="478">J75</f>
        <v>0</v>
      </c>
      <c r="AV75" s="13">
        <f t="shared" ref="AV75" si="479">K75</f>
        <v>0</v>
      </c>
      <c r="AW75" s="13">
        <f t="shared" ref="AW75" si="480">L75</f>
        <v>0</v>
      </c>
      <c r="AX75" s="4"/>
    </row>
    <row r="76" spans="1:50" outlineLevel="1">
      <c r="A76" s="8" t="str">
        <f>IF(C76=Форма!$B$7*1,"1 месяц",IF(C76&gt;Форма!$B$7,(LEFT(A75,SEARCH(" ",A75,1)-1)+1)&amp;" месяц",""))</f>
        <v/>
      </c>
      <c r="B76" s="32" t="str">
        <f>IF(SUM($E$6:$L76)=0,"-",IF(SUM($E76:$L76)&gt;0,IF(AND($C76&gt;=$B$1,$C76&lt;=$B$2)*1=1,$A$1,"факт"),"прогноз"))</f>
        <v>-</v>
      </c>
      <c r="C76" s="33">
        <v>43770</v>
      </c>
      <c r="D76" s="34">
        <f>VLOOKUP($C76,'F1'!$A:$B,2,0)</f>
        <v>20</v>
      </c>
      <c r="E76" s="14"/>
      <c r="F76" s="14"/>
      <c r="G76" s="14"/>
      <c r="H76" s="14"/>
      <c r="I76" s="14"/>
      <c r="J76" s="14"/>
      <c r="K76" s="14"/>
      <c r="L76" s="14"/>
      <c r="M76" s="204">
        <f t="shared" si="435"/>
        <v>0</v>
      </c>
      <c r="N76" s="15">
        <f t="shared" si="436"/>
        <v>0</v>
      </c>
      <c r="O76" s="15">
        <f t="shared" si="437"/>
        <v>0</v>
      </c>
      <c r="P76" s="15">
        <f t="shared" si="438"/>
        <v>0</v>
      </c>
      <c r="Q76" s="204">
        <f t="shared" si="439"/>
        <v>0</v>
      </c>
      <c r="R76" s="15">
        <f t="shared" si="440"/>
        <v>0</v>
      </c>
      <c r="S76" s="15">
        <f t="shared" si="441"/>
        <v>0</v>
      </c>
      <c r="T76" s="15">
        <f t="shared" si="442"/>
        <v>0</v>
      </c>
      <c r="U76" s="9">
        <f t="shared" si="443"/>
        <v>0</v>
      </c>
      <c r="V76" s="9">
        <f t="shared" si="444"/>
        <v>0</v>
      </c>
      <c r="W76" s="28">
        <f t="shared" si="445"/>
        <v>0</v>
      </c>
      <c r="X76" s="9">
        <f t="shared" si="446"/>
        <v>0</v>
      </c>
      <c r="Y76" s="9">
        <f t="shared" si="447"/>
        <v>0</v>
      </c>
      <c r="Z76" s="28">
        <f t="shared" si="448"/>
        <v>0</v>
      </c>
      <c r="AA76" s="8"/>
      <c r="AB76" s="155">
        <f>IF(OR($M76="",$M76=0),0,IF(AB$2&lt;10,VLOOKUP(TEXT($C76,"МММ"),'Расчет нагрузки'!$L$2:$Q$13,AB$2,0),$D76*AB$2))</f>
        <v>0</v>
      </c>
      <c r="AC76" s="155">
        <f>IF(OR($Q76="",$Q76=0),0,IF(AC$2&lt;10,VLOOKUP(TEXT($C76,"МММ"),'Расчет нагрузки'!$L$2:$Q$13,AC$2,0),$D76*AC$2))</f>
        <v>0</v>
      </c>
      <c r="AD76" s="8"/>
      <c r="AE76" s="69">
        <v>1</v>
      </c>
      <c r="AF76" s="69">
        <v>1</v>
      </c>
      <c r="AG76" s="8"/>
      <c r="AH76" s="13">
        <f t="shared" ref="AH76" si="481">E76</f>
        <v>0</v>
      </c>
      <c r="AI76" s="13">
        <f t="shared" ref="AI76" si="482">F76</f>
        <v>0</v>
      </c>
      <c r="AJ76" s="13">
        <f t="shared" ref="AJ76" si="483">G76</f>
        <v>0</v>
      </c>
      <c r="AK76" s="13">
        <f t="shared" ref="AK76" si="484">H76</f>
        <v>0</v>
      </c>
      <c r="AL76" s="13">
        <f t="shared" ref="AL76" si="485">I76</f>
        <v>0</v>
      </c>
      <c r="AM76" s="13">
        <f t="shared" ref="AM76" si="486">J76</f>
        <v>0</v>
      </c>
      <c r="AN76" s="13">
        <f t="shared" ref="AN76" si="487">K76</f>
        <v>0</v>
      </c>
      <c r="AO76" s="13">
        <f t="shared" ref="AO76" si="488">L76</f>
        <v>0</v>
      </c>
      <c r="AP76" s="13">
        <f t="shared" ref="AP76" si="489">E76</f>
        <v>0</v>
      </c>
      <c r="AQ76" s="13">
        <f t="shared" ref="AQ76" si="490">F76</f>
        <v>0</v>
      </c>
      <c r="AR76" s="13">
        <f t="shared" ref="AR76" si="491">G76</f>
        <v>0</v>
      </c>
      <c r="AS76" s="13">
        <f t="shared" ref="AS76" si="492">H76</f>
        <v>0</v>
      </c>
      <c r="AT76" s="13">
        <f t="shared" ref="AT76" si="493">I76</f>
        <v>0</v>
      </c>
      <c r="AU76" s="13">
        <f t="shared" ref="AU76" si="494">J76</f>
        <v>0</v>
      </c>
      <c r="AV76" s="13">
        <f t="shared" ref="AV76" si="495">K76</f>
        <v>0</v>
      </c>
      <c r="AW76" s="13">
        <f t="shared" ref="AW76" si="496">L76</f>
        <v>0</v>
      </c>
      <c r="AX76" s="4"/>
    </row>
    <row r="77" spans="1:50" outlineLevel="1">
      <c r="A77" s="8" t="str">
        <f>IF(C77=Форма!$B$7*1,"1 месяц",IF(C77&gt;Форма!$B$7,(LEFT(A76,SEARCH(" ",A76,1)-1)+1)&amp;" месяц",""))</f>
        <v/>
      </c>
      <c r="B77" s="32" t="str">
        <f>IF(SUM($E$6:$L77)=0,"-",IF(SUM($E77:$L77)&gt;0,IF(AND($C77&gt;=$B$1,$C77&lt;=$B$2)*1=1,$A$1,"факт"),"прогноз"))</f>
        <v>-</v>
      </c>
      <c r="C77" s="33">
        <v>43800</v>
      </c>
      <c r="D77" s="34">
        <f>VLOOKUP($C77,'F1'!$A:$B,2,0)</f>
        <v>22</v>
      </c>
      <c r="E77" s="14"/>
      <c r="F77" s="14"/>
      <c r="G77" s="14"/>
      <c r="H77" s="14"/>
      <c r="I77" s="14"/>
      <c r="J77" s="14"/>
      <c r="K77" s="14"/>
      <c r="L77" s="14"/>
      <c r="M77" s="204">
        <f t="shared" si="435"/>
        <v>0</v>
      </c>
      <c r="N77" s="15">
        <f t="shared" si="436"/>
        <v>0</v>
      </c>
      <c r="O77" s="15">
        <f t="shared" si="437"/>
        <v>0</v>
      </c>
      <c r="P77" s="15">
        <f t="shared" si="438"/>
        <v>0</v>
      </c>
      <c r="Q77" s="204">
        <f t="shared" si="439"/>
        <v>0</v>
      </c>
      <c r="R77" s="15">
        <f t="shared" si="440"/>
        <v>0</v>
      </c>
      <c r="S77" s="15">
        <f t="shared" si="441"/>
        <v>0</v>
      </c>
      <c r="T77" s="15">
        <f t="shared" si="442"/>
        <v>0</v>
      </c>
      <c r="U77" s="9">
        <f t="shared" si="443"/>
        <v>0</v>
      </c>
      <c r="V77" s="9">
        <f t="shared" si="444"/>
        <v>0</v>
      </c>
      <c r="W77" s="28">
        <f t="shared" si="445"/>
        <v>0</v>
      </c>
      <c r="X77" s="9">
        <f t="shared" si="446"/>
        <v>0</v>
      </c>
      <c r="Y77" s="9">
        <f t="shared" si="447"/>
        <v>0</v>
      </c>
      <c r="Z77" s="28">
        <f t="shared" si="448"/>
        <v>0</v>
      </c>
      <c r="AA77" s="8"/>
      <c r="AB77" s="155">
        <f>IF(OR($M77="",$M77=0),0,IF(AB$2&lt;10,VLOOKUP(TEXT($C77,"МММ"),'Расчет нагрузки'!$L$2:$Q$13,AB$2,0),$D77*AB$2))</f>
        <v>0</v>
      </c>
      <c r="AC77" s="155">
        <f>IF(OR($Q77="",$Q77=0),0,IF(AC$2&lt;10,VLOOKUP(TEXT($C77,"МММ"),'Расчет нагрузки'!$L$2:$Q$13,AC$2,0),$D77*AC$2))</f>
        <v>0</v>
      </c>
      <c r="AD77" s="8"/>
      <c r="AE77" s="69">
        <v>1</v>
      </c>
      <c r="AF77" s="69">
        <v>1</v>
      </c>
      <c r="AG77" s="8"/>
      <c r="AH77" s="13">
        <f t="shared" ref="AH77" si="497">E77</f>
        <v>0</v>
      </c>
      <c r="AI77" s="13">
        <f t="shared" ref="AI77" si="498">F77</f>
        <v>0</v>
      </c>
      <c r="AJ77" s="13">
        <f t="shared" ref="AJ77" si="499">G77</f>
        <v>0</v>
      </c>
      <c r="AK77" s="13">
        <f t="shared" ref="AK77" si="500">H77</f>
        <v>0</v>
      </c>
      <c r="AL77" s="13">
        <f t="shared" ref="AL77" si="501">I77</f>
        <v>0</v>
      </c>
      <c r="AM77" s="13">
        <f t="shared" ref="AM77" si="502">J77</f>
        <v>0</v>
      </c>
      <c r="AN77" s="13">
        <f t="shared" ref="AN77" si="503">K77</f>
        <v>0</v>
      </c>
      <c r="AO77" s="13">
        <f t="shared" ref="AO77" si="504">L77</f>
        <v>0</v>
      </c>
      <c r="AP77" s="13">
        <f t="shared" ref="AP77" si="505">E77</f>
        <v>0</v>
      </c>
      <c r="AQ77" s="13">
        <f t="shared" ref="AQ77" si="506">F77</f>
        <v>0</v>
      </c>
      <c r="AR77" s="13">
        <f t="shared" ref="AR77" si="507">G77</f>
        <v>0</v>
      </c>
      <c r="AS77" s="13">
        <f t="shared" ref="AS77" si="508">H77</f>
        <v>0</v>
      </c>
      <c r="AT77" s="13">
        <f t="shared" ref="AT77" si="509">I77</f>
        <v>0</v>
      </c>
      <c r="AU77" s="13">
        <f t="shared" ref="AU77" si="510">J77</f>
        <v>0</v>
      </c>
      <c r="AV77" s="13">
        <f t="shared" ref="AV77" si="511">K77</f>
        <v>0</v>
      </c>
      <c r="AW77" s="13">
        <f t="shared" ref="AW77" si="512">L77</f>
        <v>0</v>
      </c>
      <c r="AX77" s="4"/>
    </row>
    <row r="78" spans="1:50" outlineLevel="1">
      <c r="A78" s="8" t="str">
        <f>IF(C78=Форма!$B$7*1,"1 месяц",IF(C78&gt;Форма!$B$7,(LEFT(A77,SEARCH(" ",A77,1)-1)+1)&amp;" месяц",""))</f>
        <v/>
      </c>
      <c r="B78" s="32" t="str">
        <f>IF(SUM($E$6:$L78)=0,"-",IF(SUM($E78:$L78)&gt;0,IF(AND($C78&gt;=$B$1,$C78&lt;=$B$2)*1=1,$A$1,"факт"),"прогноз"))</f>
        <v>-</v>
      </c>
      <c r="C78" s="33">
        <v>43831</v>
      </c>
      <c r="D78" s="34">
        <f>VLOOKUP($C78,'F1'!$A:$B,2,0)</f>
        <v>17</v>
      </c>
      <c r="E78" s="14"/>
      <c r="F78" s="14"/>
      <c r="G78" s="14"/>
      <c r="H78" s="14"/>
      <c r="I78" s="14"/>
      <c r="J78" s="14"/>
      <c r="K78" s="14"/>
      <c r="L78" s="14"/>
      <c r="M78" s="204">
        <f t="shared" si="435"/>
        <v>0</v>
      </c>
      <c r="N78" s="15">
        <f t="shared" si="436"/>
        <v>0</v>
      </c>
      <c r="O78" s="15">
        <f t="shared" si="437"/>
        <v>0</v>
      </c>
      <c r="P78" s="15">
        <f t="shared" si="438"/>
        <v>0</v>
      </c>
      <c r="Q78" s="204">
        <f t="shared" si="439"/>
        <v>0</v>
      </c>
      <c r="R78" s="15">
        <f t="shared" si="440"/>
        <v>0</v>
      </c>
      <c r="S78" s="15">
        <f t="shared" si="441"/>
        <v>0</v>
      </c>
      <c r="T78" s="15">
        <f t="shared" si="442"/>
        <v>0</v>
      </c>
      <c r="U78" s="9">
        <f t="shared" si="443"/>
        <v>0</v>
      </c>
      <c r="V78" s="9">
        <f t="shared" si="444"/>
        <v>0</v>
      </c>
      <c r="W78" s="28">
        <f t="shared" si="445"/>
        <v>0</v>
      </c>
      <c r="X78" s="9">
        <f t="shared" si="446"/>
        <v>0</v>
      </c>
      <c r="Y78" s="9">
        <f t="shared" si="447"/>
        <v>0</v>
      </c>
      <c r="Z78" s="28">
        <f t="shared" si="448"/>
        <v>0</v>
      </c>
      <c r="AA78" s="8"/>
      <c r="AB78" s="155">
        <f>IF(OR($M78="",$M78=0),0,IF(AB$2&lt;10,VLOOKUP(TEXT($C78,"МММ"),'Расчет нагрузки'!$L$2:$Q$13,AB$2,0),$D78*AB$2))</f>
        <v>0</v>
      </c>
      <c r="AC78" s="155">
        <f>IF(OR($Q78="",$Q78=0),0,IF(AC$2&lt;10,VLOOKUP(TEXT($C78,"МММ"),'Расчет нагрузки'!$L$2:$Q$13,AC$2,0),$D78*AC$2))</f>
        <v>0</v>
      </c>
      <c r="AD78" s="8"/>
      <c r="AE78" s="69">
        <v>1</v>
      </c>
      <c r="AF78" s="69">
        <v>1</v>
      </c>
      <c r="AG78" s="8"/>
      <c r="AH78" s="13">
        <f t="shared" ref="AH78:AH79" si="513">E78</f>
        <v>0</v>
      </c>
      <c r="AI78" s="13">
        <f t="shared" ref="AI78:AI79" si="514">F78</f>
        <v>0</v>
      </c>
      <c r="AJ78" s="13">
        <f t="shared" ref="AJ78:AJ79" si="515">G78</f>
        <v>0</v>
      </c>
      <c r="AK78" s="13">
        <f t="shared" ref="AK78:AK79" si="516">H78</f>
        <v>0</v>
      </c>
      <c r="AL78" s="13">
        <f t="shared" ref="AL78:AL79" si="517">I78</f>
        <v>0</v>
      </c>
      <c r="AM78" s="13">
        <f t="shared" ref="AM78:AM79" si="518">J78</f>
        <v>0</v>
      </c>
      <c r="AN78" s="13">
        <f t="shared" ref="AN78:AN79" si="519">K78</f>
        <v>0</v>
      </c>
      <c r="AO78" s="13">
        <f t="shared" ref="AO78:AO79" si="520">L78</f>
        <v>0</v>
      </c>
      <c r="AP78" s="13">
        <f t="shared" ref="AP78:AP79" si="521">E78</f>
        <v>0</v>
      </c>
      <c r="AQ78" s="13">
        <f t="shared" ref="AQ78:AQ79" si="522">F78</f>
        <v>0</v>
      </c>
      <c r="AR78" s="13">
        <f t="shared" ref="AR78:AR79" si="523">G78</f>
        <v>0</v>
      </c>
      <c r="AS78" s="13">
        <f t="shared" ref="AS78:AS79" si="524">H78</f>
        <v>0</v>
      </c>
      <c r="AT78" s="13">
        <f t="shared" ref="AT78:AT79" si="525">I78</f>
        <v>0</v>
      </c>
      <c r="AU78" s="13">
        <f t="shared" ref="AU78:AU79" si="526">J78</f>
        <v>0</v>
      </c>
      <c r="AV78" s="13">
        <f t="shared" ref="AV78:AV79" si="527">K78</f>
        <v>0</v>
      </c>
      <c r="AW78" s="13">
        <f t="shared" ref="AW78:AW79" si="528">L78</f>
        <v>0</v>
      </c>
      <c r="AX78" s="4"/>
    </row>
    <row r="79" spans="1:50" outlineLevel="1">
      <c r="A79" s="8" t="str">
        <f>IF(C79=Форма!$B$7*1,"1 месяц",IF(C79&gt;Форма!$B$7,(LEFT(A78,SEARCH(" ",A78,1)-1)+1)&amp;" месяц",""))</f>
        <v/>
      </c>
      <c r="B79" s="32" t="str">
        <f>IF(SUM($E$6:$L79)=0,"-",IF(SUM($E79:$L79)&gt;0,IF(AND($C79&gt;=$B$1,$C79&lt;=$B$2)*1=1,$A$1,"факт"),"прогноз"))</f>
        <v>-</v>
      </c>
      <c r="C79" s="33">
        <v>43862</v>
      </c>
      <c r="D79" s="34">
        <f>VLOOKUP($C79,'F1'!$A:$B,2,0)</f>
        <v>19</v>
      </c>
      <c r="E79" s="14"/>
      <c r="F79" s="14"/>
      <c r="G79" s="14"/>
      <c r="H79" s="14"/>
      <c r="I79" s="14"/>
      <c r="J79" s="14"/>
      <c r="K79" s="14"/>
      <c r="L79" s="14"/>
      <c r="M79" s="204">
        <f t="shared" si="435"/>
        <v>0</v>
      </c>
      <c r="N79" s="15">
        <f t="shared" si="436"/>
        <v>0</v>
      </c>
      <c r="O79" s="15">
        <f t="shared" si="437"/>
        <v>0</v>
      </c>
      <c r="P79" s="15">
        <f t="shared" si="438"/>
        <v>0</v>
      </c>
      <c r="Q79" s="204">
        <f t="shared" si="439"/>
        <v>0</v>
      </c>
      <c r="R79" s="15">
        <f t="shared" si="440"/>
        <v>0</v>
      </c>
      <c r="S79" s="15">
        <f t="shared" si="441"/>
        <v>0</v>
      </c>
      <c r="T79" s="15">
        <f t="shared" si="442"/>
        <v>0</v>
      </c>
      <c r="U79" s="9">
        <f t="shared" si="443"/>
        <v>0</v>
      </c>
      <c r="V79" s="9">
        <f t="shared" si="444"/>
        <v>0</v>
      </c>
      <c r="W79" s="28">
        <f t="shared" si="445"/>
        <v>0</v>
      </c>
      <c r="X79" s="9">
        <f t="shared" si="446"/>
        <v>0</v>
      </c>
      <c r="Y79" s="9">
        <f t="shared" si="447"/>
        <v>0</v>
      </c>
      <c r="Z79" s="28">
        <f t="shared" si="448"/>
        <v>0</v>
      </c>
      <c r="AA79" s="8"/>
      <c r="AB79" s="155">
        <f>IF(OR($M79="",$M79=0),0,IF(AB$2&lt;10,VLOOKUP(TEXT($C79,"МММ"),'Расчет нагрузки'!$L$2:$Q$13,AB$2,0),$D79*AB$2))</f>
        <v>0</v>
      </c>
      <c r="AC79" s="155">
        <f>IF(OR($Q79="",$Q79=0),0,IF(AC$2&lt;10,VLOOKUP(TEXT($C79,"МММ"),'Расчет нагрузки'!$L$2:$Q$13,AC$2,0),$D79*AC$2))</f>
        <v>0</v>
      </c>
      <c r="AD79" s="8"/>
      <c r="AE79" s="69">
        <v>1</v>
      </c>
      <c r="AF79" s="69">
        <v>1</v>
      </c>
      <c r="AG79" s="8"/>
      <c r="AH79" s="13">
        <f t="shared" si="513"/>
        <v>0</v>
      </c>
      <c r="AI79" s="13">
        <f t="shared" si="514"/>
        <v>0</v>
      </c>
      <c r="AJ79" s="13">
        <f t="shared" si="515"/>
        <v>0</v>
      </c>
      <c r="AK79" s="13">
        <f t="shared" si="516"/>
        <v>0</v>
      </c>
      <c r="AL79" s="13">
        <f t="shared" si="517"/>
        <v>0</v>
      </c>
      <c r="AM79" s="13">
        <f t="shared" si="518"/>
        <v>0</v>
      </c>
      <c r="AN79" s="13">
        <f t="shared" si="519"/>
        <v>0</v>
      </c>
      <c r="AO79" s="13">
        <f t="shared" si="520"/>
        <v>0</v>
      </c>
      <c r="AP79" s="13">
        <f t="shared" si="521"/>
        <v>0</v>
      </c>
      <c r="AQ79" s="13">
        <f t="shared" si="522"/>
        <v>0</v>
      </c>
      <c r="AR79" s="13">
        <f t="shared" si="523"/>
        <v>0</v>
      </c>
      <c r="AS79" s="13">
        <f t="shared" si="524"/>
        <v>0</v>
      </c>
      <c r="AT79" s="13">
        <f t="shared" si="525"/>
        <v>0</v>
      </c>
      <c r="AU79" s="13">
        <f t="shared" si="526"/>
        <v>0</v>
      </c>
      <c r="AV79" s="13">
        <f t="shared" si="527"/>
        <v>0</v>
      </c>
      <c r="AW79" s="13">
        <f t="shared" si="528"/>
        <v>0</v>
      </c>
      <c r="AX79" s="4"/>
    </row>
    <row r="80" spans="1:50" outlineLevel="1">
      <c r="A80" s="8" t="str">
        <f>IF(C80=Форма!$B$7*1,"1 месяц",IF(C80&gt;Форма!$B$7,(LEFT(A79,SEARCH(" ",A79,1)-1)+1)&amp;" месяц",""))</f>
        <v/>
      </c>
      <c r="B80" s="32" t="str">
        <f>IF(SUM($E$6:$L80)=0,"-",IF(SUM($E80:$L80)&gt;0,IF(AND($C80&gt;=$B$1,$C80&lt;=$B$2)*1=1,$A$1,"факт"),"прогноз"))</f>
        <v>-</v>
      </c>
      <c r="C80" s="33">
        <v>43891</v>
      </c>
      <c r="D80" s="34">
        <f>VLOOKUP($C80,'F1'!$A:$B,2,0)</f>
        <v>21</v>
      </c>
      <c r="E80" s="14"/>
      <c r="F80" s="14"/>
      <c r="G80" s="14"/>
      <c r="H80" s="14"/>
      <c r="I80" s="14"/>
      <c r="J80" s="14"/>
      <c r="K80" s="14"/>
      <c r="L80" s="14"/>
      <c r="M80" s="204">
        <f t="shared" ref="M80:M89" si="529">E80/$D80</f>
        <v>0</v>
      </c>
      <c r="N80" s="15">
        <f t="shared" ref="N80:N89" si="530">F80/$D80</f>
        <v>0</v>
      </c>
      <c r="O80" s="15">
        <f t="shared" ref="O80:O89" si="531">G80/$D80</f>
        <v>0</v>
      </c>
      <c r="P80" s="15">
        <f t="shared" ref="P80:P89" si="532">H80/$D80</f>
        <v>0</v>
      </c>
      <c r="Q80" s="204">
        <f t="shared" ref="Q80:Q89" si="533">I80/$D80</f>
        <v>0</v>
      </c>
      <c r="R80" s="15">
        <f t="shared" ref="R80:R89" si="534">J80/$D80</f>
        <v>0</v>
      </c>
      <c r="S80" s="15">
        <f t="shared" ref="S80:S89" si="535">K80/$D80</f>
        <v>0</v>
      </c>
      <c r="T80" s="15">
        <f t="shared" ref="T80:T89" si="536">L80/$D80</f>
        <v>0</v>
      </c>
      <c r="U80" s="9">
        <f t="shared" ref="U80:U89" si="537">IFERROR(N80/M80,)</f>
        <v>0</v>
      </c>
      <c r="V80" s="9">
        <f t="shared" ref="V80:V89" si="538">IFERROR(O80/M80,)</f>
        <v>0</v>
      </c>
      <c r="W80" s="28">
        <f t="shared" ref="W80:W89" si="539">IFERROR(P80/M80,)</f>
        <v>0</v>
      </c>
      <c r="X80" s="9">
        <f t="shared" ref="X80:X89" si="540">IFERROR(R80/Q80,)</f>
        <v>0</v>
      </c>
      <c r="Y80" s="9">
        <f t="shared" ref="Y80:Y89" si="541">IFERROR(S80/Q80,)</f>
        <v>0</v>
      </c>
      <c r="Z80" s="28">
        <f t="shared" ref="Z80:Z89" si="542">IFERROR(T80/Q80,)</f>
        <v>0</v>
      </c>
      <c r="AA80" s="8"/>
      <c r="AB80" s="155">
        <f>IF(OR($M80="",$M80=0),0,IF(AB$2&lt;10,VLOOKUP(TEXT($C80,"МММ"),'Расчет нагрузки'!$L$2:$Q$13,AB$2,0),$D80*AB$2))</f>
        <v>0</v>
      </c>
      <c r="AC80" s="155">
        <f>IF(OR($Q80="",$Q80=0),0,IF(AC$2&lt;10,VLOOKUP(TEXT($C80,"МММ"),'Расчет нагрузки'!$L$2:$Q$13,AC$2,0),$D80*AC$2))</f>
        <v>0</v>
      </c>
      <c r="AD80" s="8"/>
      <c r="AE80" s="69">
        <v>1</v>
      </c>
      <c r="AF80" s="69">
        <v>1</v>
      </c>
      <c r="AG80" s="8"/>
      <c r="AH80" s="13">
        <f t="shared" ref="AH80" si="543">E80</f>
        <v>0</v>
      </c>
      <c r="AI80" s="13">
        <f t="shared" ref="AI80" si="544">F80</f>
        <v>0</v>
      </c>
      <c r="AJ80" s="13">
        <f t="shared" ref="AJ80" si="545">G80</f>
        <v>0</v>
      </c>
      <c r="AK80" s="13">
        <f t="shared" ref="AK80" si="546">H80</f>
        <v>0</v>
      </c>
      <c r="AL80" s="13">
        <f t="shared" ref="AL80" si="547">I80</f>
        <v>0</v>
      </c>
      <c r="AM80" s="13">
        <f t="shared" ref="AM80" si="548">J80</f>
        <v>0</v>
      </c>
      <c r="AN80" s="13">
        <f t="shared" ref="AN80" si="549">K80</f>
        <v>0</v>
      </c>
      <c r="AO80" s="13">
        <f t="shared" ref="AO80" si="550">L80</f>
        <v>0</v>
      </c>
      <c r="AP80" s="13">
        <f t="shared" ref="AP80" si="551">E80</f>
        <v>0</v>
      </c>
      <c r="AQ80" s="13">
        <f t="shared" ref="AQ80" si="552">F80</f>
        <v>0</v>
      </c>
      <c r="AR80" s="13">
        <f t="shared" ref="AR80" si="553">G80</f>
        <v>0</v>
      </c>
      <c r="AS80" s="13">
        <f t="shared" ref="AS80" si="554">H80</f>
        <v>0</v>
      </c>
      <c r="AT80" s="13">
        <f t="shared" ref="AT80" si="555">I80</f>
        <v>0</v>
      </c>
      <c r="AU80" s="13">
        <f t="shared" ref="AU80" si="556">J80</f>
        <v>0</v>
      </c>
      <c r="AV80" s="13">
        <f t="shared" ref="AV80" si="557">K80</f>
        <v>0</v>
      </c>
      <c r="AW80" s="13">
        <f t="shared" ref="AW80" si="558">L80</f>
        <v>0</v>
      </c>
      <c r="AX80" s="4"/>
    </row>
    <row r="81" spans="1:50" outlineLevel="1">
      <c r="A81" s="8" t="str">
        <f>IF(C81=Форма!$B$7*1,"1 месяц",IF(C81&gt;Форма!$B$7,(LEFT(A80,SEARCH(" ",A80,1)-1)+1)&amp;" месяц",""))</f>
        <v/>
      </c>
      <c r="B81" s="32" t="str">
        <f>IF(SUM($E$6:$L81)=0,"-",IF(SUM($E81:$L81)&gt;0,IF(AND($C81&gt;=$B$1,$C81&lt;=$B$2)*1=1,$A$1,"факт"),"прогноз"))</f>
        <v>-</v>
      </c>
      <c r="C81" s="33">
        <v>43922</v>
      </c>
      <c r="D81" s="34">
        <f>VLOOKUP($C81,'F1'!$A:$B,2,0)</f>
        <v>22</v>
      </c>
      <c r="E81" s="14"/>
      <c r="F81" s="14"/>
      <c r="G81" s="14"/>
      <c r="H81" s="14"/>
      <c r="I81" s="14"/>
      <c r="J81" s="14"/>
      <c r="K81" s="14"/>
      <c r="L81" s="14"/>
      <c r="M81" s="204">
        <f t="shared" si="529"/>
        <v>0</v>
      </c>
      <c r="N81" s="15">
        <f t="shared" si="530"/>
        <v>0</v>
      </c>
      <c r="O81" s="15">
        <f t="shared" si="531"/>
        <v>0</v>
      </c>
      <c r="P81" s="15">
        <f t="shared" si="532"/>
        <v>0</v>
      </c>
      <c r="Q81" s="204">
        <f t="shared" si="533"/>
        <v>0</v>
      </c>
      <c r="R81" s="15">
        <f t="shared" si="534"/>
        <v>0</v>
      </c>
      <c r="S81" s="15">
        <f t="shared" si="535"/>
        <v>0</v>
      </c>
      <c r="T81" s="15">
        <f t="shared" si="536"/>
        <v>0</v>
      </c>
      <c r="U81" s="9">
        <f t="shared" si="537"/>
        <v>0</v>
      </c>
      <c r="V81" s="9">
        <f t="shared" si="538"/>
        <v>0</v>
      </c>
      <c r="W81" s="28">
        <f t="shared" si="539"/>
        <v>0</v>
      </c>
      <c r="X81" s="9">
        <f t="shared" si="540"/>
        <v>0</v>
      </c>
      <c r="Y81" s="9">
        <f t="shared" si="541"/>
        <v>0</v>
      </c>
      <c r="Z81" s="28">
        <f t="shared" si="542"/>
        <v>0</v>
      </c>
      <c r="AA81" s="8"/>
      <c r="AB81" s="155">
        <f>IF(OR($M81="",$M81=0),0,IF(AB$2&lt;10,VLOOKUP(TEXT($C81,"МММ"),'Расчет нагрузки'!$L$2:$Q$13,AB$2,0),$D81*AB$2))</f>
        <v>0</v>
      </c>
      <c r="AC81" s="155">
        <f>IF(OR($Q81="",$Q81=0),0,IF(AC$2&lt;10,VLOOKUP(TEXT($C81,"МММ"),'Расчет нагрузки'!$L$2:$Q$13,AC$2,0),$D81*AC$2))</f>
        <v>0</v>
      </c>
      <c r="AD81" s="8"/>
      <c r="AE81" s="69">
        <v>1</v>
      </c>
      <c r="AF81" s="69">
        <v>1</v>
      </c>
      <c r="AG81" s="8"/>
      <c r="AH81" s="13">
        <f t="shared" ref="AH81:AH82" si="559">E81</f>
        <v>0</v>
      </c>
      <c r="AI81" s="13">
        <f t="shared" ref="AI81:AI82" si="560">F81</f>
        <v>0</v>
      </c>
      <c r="AJ81" s="13">
        <f t="shared" ref="AJ81:AJ82" si="561">G81</f>
        <v>0</v>
      </c>
      <c r="AK81" s="13">
        <f t="shared" ref="AK81:AK82" si="562">H81</f>
        <v>0</v>
      </c>
      <c r="AL81" s="13">
        <f t="shared" ref="AL81:AL82" si="563">I81</f>
        <v>0</v>
      </c>
      <c r="AM81" s="13">
        <f t="shared" ref="AM81:AM82" si="564">J81</f>
        <v>0</v>
      </c>
      <c r="AN81" s="13">
        <f t="shared" ref="AN81:AN82" si="565">K81</f>
        <v>0</v>
      </c>
      <c r="AO81" s="13">
        <f t="shared" ref="AO81:AO82" si="566">L81</f>
        <v>0</v>
      </c>
      <c r="AP81" s="13">
        <f t="shared" ref="AP81:AP82" si="567">E81</f>
        <v>0</v>
      </c>
      <c r="AQ81" s="13">
        <f t="shared" ref="AQ81:AQ82" si="568">F81</f>
        <v>0</v>
      </c>
      <c r="AR81" s="13">
        <f t="shared" ref="AR81:AR82" si="569">G81</f>
        <v>0</v>
      </c>
      <c r="AS81" s="13">
        <f t="shared" ref="AS81:AS82" si="570">H81</f>
        <v>0</v>
      </c>
      <c r="AT81" s="13">
        <f t="shared" ref="AT81:AT82" si="571">I81</f>
        <v>0</v>
      </c>
      <c r="AU81" s="13">
        <f t="shared" ref="AU81:AU82" si="572">J81</f>
        <v>0</v>
      </c>
      <c r="AV81" s="13">
        <f t="shared" ref="AV81:AV82" si="573">K81</f>
        <v>0</v>
      </c>
      <c r="AW81" s="13">
        <f t="shared" ref="AW81:AW82" si="574">L81</f>
        <v>0</v>
      </c>
      <c r="AX81" s="4"/>
    </row>
    <row r="82" spans="1:50" outlineLevel="1">
      <c r="A82" s="8" t="str">
        <f>IF(C82=Форма!$B$7*1,"1 месяц",IF(C82&gt;Форма!$B$7,(LEFT(A81,SEARCH(" ",A81,1)-1)+1)&amp;" месяц",""))</f>
        <v/>
      </c>
      <c r="B82" s="32" t="str">
        <f>IF(SUM($E$6:$L82)=0,"-",IF(SUM($E82:$L82)&gt;0,IF(AND($C82&gt;=$B$1,$C82&lt;=$B$2)*1=1,$A$1,"факт"),"прогноз"))</f>
        <v>-</v>
      </c>
      <c r="C82" s="33">
        <v>43952</v>
      </c>
      <c r="D82" s="34">
        <f>VLOOKUP($C82,'F1'!$A:$B,2,0)</f>
        <v>17</v>
      </c>
      <c r="E82" s="14"/>
      <c r="F82" s="14"/>
      <c r="G82" s="14"/>
      <c r="H82" s="14"/>
      <c r="I82" s="14"/>
      <c r="J82" s="14"/>
      <c r="K82" s="14"/>
      <c r="L82" s="14"/>
      <c r="M82" s="204">
        <f t="shared" si="529"/>
        <v>0</v>
      </c>
      <c r="N82" s="15">
        <f t="shared" si="530"/>
        <v>0</v>
      </c>
      <c r="O82" s="15">
        <f t="shared" si="531"/>
        <v>0</v>
      </c>
      <c r="P82" s="15">
        <f t="shared" si="532"/>
        <v>0</v>
      </c>
      <c r="Q82" s="204">
        <f t="shared" si="533"/>
        <v>0</v>
      </c>
      <c r="R82" s="15">
        <f t="shared" si="534"/>
        <v>0</v>
      </c>
      <c r="S82" s="15">
        <f t="shared" si="535"/>
        <v>0</v>
      </c>
      <c r="T82" s="15">
        <f t="shared" si="536"/>
        <v>0</v>
      </c>
      <c r="U82" s="9">
        <f t="shared" si="537"/>
        <v>0</v>
      </c>
      <c r="V82" s="9">
        <f t="shared" si="538"/>
        <v>0</v>
      </c>
      <c r="W82" s="28">
        <f t="shared" si="539"/>
        <v>0</v>
      </c>
      <c r="X82" s="9">
        <f t="shared" si="540"/>
        <v>0</v>
      </c>
      <c r="Y82" s="9">
        <f t="shared" si="541"/>
        <v>0</v>
      </c>
      <c r="Z82" s="28">
        <f t="shared" si="542"/>
        <v>0</v>
      </c>
      <c r="AA82" s="8"/>
      <c r="AB82" s="155">
        <f>IF(OR($M82="",$M82=0),0,IF(AB$2&lt;10,VLOOKUP(TEXT($C82,"МММ"),'Расчет нагрузки'!$L$2:$Q$13,AB$2,0),$D82*AB$2))</f>
        <v>0</v>
      </c>
      <c r="AC82" s="155">
        <f>IF(OR($Q82="",$Q82=0),0,IF(AC$2&lt;10,VLOOKUP(TEXT($C82,"МММ"),'Расчет нагрузки'!$L$2:$Q$13,AC$2,0),$D82*AC$2))</f>
        <v>0</v>
      </c>
      <c r="AD82" s="8"/>
      <c r="AE82" s="69">
        <v>1</v>
      </c>
      <c r="AF82" s="69">
        <v>1</v>
      </c>
      <c r="AG82" s="8"/>
      <c r="AH82" s="13">
        <f t="shared" si="559"/>
        <v>0</v>
      </c>
      <c r="AI82" s="13">
        <f t="shared" si="560"/>
        <v>0</v>
      </c>
      <c r="AJ82" s="13">
        <f t="shared" si="561"/>
        <v>0</v>
      </c>
      <c r="AK82" s="13">
        <f t="shared" si="562"/>
        <v>0</v>
      </c>
      <c r="AL82" s="13">
        <f t="shared" si="563"/>
        <v>0</v>
      </c>
      <c r="AM82" s="13">
        <f t="shared" si="564"/>
        <v>0</v>
      </c>
      <c r="AN82" s="13">
        <f t="shared" si="565"/>
        <v>0</v>
      </c>
      <c r="AO82" s="13">
        <f t="shared" si="566"/>
        <v>0</v>
      </c>
      <c r="AP82" s="13">
        <f t="shared" si="567"/>
        <v>0</v>
      </c>
      <c r="AQ82" s="13">
        <f t="shared" si="568"/>
        <v>0</v>
      </c>
      <c r="AR82" s="13">
        <f t="shared" si="569"/>
        <v>0</v>
      </c>
      <c r="AS82" s="13">
        <f t="shared" si="570"/>
        <v>0</v>
      </c>
      <c r="AT82" s="13">
        <f t="shared" si="571"/>
        <v>0</v>
      </c>
      <c r="AU82" s="13">
        <f t="shared" si="572"/>
        <v>0</v>
      </c>
      <c r="AV82" s="13">
        <f t="shared" si="573"/>
        <v>0</v>
      </c>
      <c r="AW82" s="13">
        <f t="shared" si="574"/>
        <v>0</v>
      </c>
      <c r="AX82" s="4"/>
    </row>
    <row r="83" spans="1:50" outlineLevel="1">
      <c r="A83" s="8" t="str">
        <f>IF(C83=Форма!$B$7*1,"1 месяц",IF(C83&gt;Форма!$B$7,(LEFT(A82,SEARCH(" ",A82,1)-1)+1)&amp;" месяц",""))</f>
        <v/>
      </c>
      <c r="B83" s="32" t="str">
        <f>IF(SUM($E$6:$L83)=0,"-",IF(SUM($E83:$L83)&gt;0,IF(AND($C83&gt;=$B$1,$C83&lt;=$B$2)*1=1,$A$1,"факт"),"прогноз"))</f>
        <v>-</v>
      </c>
      <c r="C83" s="33">
        <v>43983</v>
      </c>
      <c r="D83" s="34">
        <f>VLOOKUP($C83,'F1'!$A:$B,2,0)</f>
        <v>21</v>
      </c>
      <c r="E83" s="14"/>
      <c r="F83" s="14"/>
      <c r="G83" s="14"/>
      <c r="H83" s="14"/>
      <c r="I83" s="14"/>
      <c r="J83" s="14"/>
      <c r="K83" s="14"/>
      <c r="L83" s="14"/>
      <c r="M83" s="204">
        <f t="shared" si="529"/>
        <v>0</v>
      </c>
      <c r="N83" s="15">
        <f t="shared" si="530"/>
        <v>0</v>
      </c>
      <c r="O83" s="15">
        <f t="shared" si="531"/>
        <v>0</v>
      </c>
      <c r="P83" s="15">
        <f t="shared" si="532"/>
        <v>0</v>
      </c>
      <c r="Q83" s="204">
        <f t="shared" si="533"/>
        <v>0</v>
      </c>
      <c r="R83" s="15">
        <f t="shared" si="534"/>
        <v>0</v>
      </c>
      <c r="S83" s="15">
        <f t="shared" si="535"/>
        <v>0</v>
      </c>
      <c r="T83" s="15">
        <f t="shared" si="536"/>
        <v>0</v>
      </c>
      <c r="U83" s="9">
        <f t="shared" si="537"/>
        <v>0</v>
      </c>
      <c r="V83" s="9">
        <f t="shared" si="538"/>
        <v>0</v>
      </c>
      <c r="W83" s="28">
        <f t="shared" si="539"/>
        <v>0</v>
      </c>
      <c r="X83" s="9">
        <f t="shared" si="540"/>
        <v>0</v>
      </c>
      <c r="Y83" s="9">
        <f t="shared" si="541"/>
        <v>0</v>
      </c>
      <c r="Z83" s="28">
        <f t="shared" si="542"/>
        <v>0</v>
      </c>
      <c r="AA83" s="8"/>
      <c r="AB83" s="155">
        <f>IF(OR($M83="",$M83=0),0,IF(AB$2&lt;10,VLOOKUP(TEXT($C83,"МММ"),'Расчет нагрузки'!$L$2:$Q$13,AB$2,0),$D83*AB$2))</f>
        <v>0</v>
      </c>
      <c r="AC83" s="155">
        <f>IF(OR($Q83="",$Q83=0),0,IF(AC$2&lt;10,VLOOKUP(TEXT($C83,"МММ"),'Расчет нагрузки'!$L$2:$Q$13,AC$2,0),$D83*AC$2))</f>
        <v>0</v>
      </c>
      <c r="AD83" s="8"/>
      <c r="AE83" s="69">
        <v>1</v>
      </c>
      <c r="AF83" s="69">
        <v>1</v>
      </c>
      <c r="AG83" s="8"/>
      <c r="AH83" s="13">
        <f t="shared" ref="AH83:AH87" si="575">E83</f>
        <v>0</v>
      </c>
      <c r="AI83" s="13">
        <f t="shared" ref="AI83:AI87" si="576">F83</f>
        <v>0</v>
      </c>
      <c r="AJ83" s="13">
        <f t="shared" ref="AJ83:AJ87" si="577">G83</f>
        <v>0</v>
      </c>
      <c r="AK83" s="13">
        <f t="shared" ref="AK83:AK87" si="578">H83</f>
        <v>0</v>
      </c>
      <c r="AL83" s="13">
        <f t="shared" ref="AL83:AL87" si="579">I83</f>
        <v>0</v>
      </c>
      <c r="AM83" s="13">
        <f t="shared" ref="AM83:AM87" si="580">J83</f>
        <v>0</v>
      </c>
      <c r="AN83" s="13">
        <f t="shared" ref="AN83:AN87" si="581">K83</f>
        <v>0</v>
      </c>
      <c r="AO83" s="13">
        <f t="shared" ref="AO83:AO87" si="582">L83</f>
        <v>0</v>
      </c>
      <c r="AP83" s="13">
        <f t="shared" ref="AP83:AP87" si="583">E83</f>
        <v>0</v>
      </c>
      <c r="AQ83" s="13">
        <f t="shared" ref="AQ83:AQ87" si="584">F83</f>
        <v>0</v>
      </c>
      <c r="AR83" s="13">
        <f t="shared" ref="AR83:AR87" si="585">G83</f>
        <v>0</v>
      </c>
      <c r="AS83" s="13">
        <f t="shared" ref="AS83:AS87" si="586">H83</f>
        <v>0</v>
      </c>
      <c r="AT83" s="13">
        <f t="shared" ref="AT83:AT87" si="587">I83</f>
        <v>0</v>
      </c>
      <c r="AU83" s="13">
        <f t="shared" ref="AU83:AU87" si="588">J83</f>
        <v>0</v>
      </c>
      <c r="AV83" s="13">
        <f t="shared" ref="AV83:AV87" si="589">K83</f>
        <v>0</v>
      </c>
      <c r="AW83" s="13">
        <f t="shared" ref="AW83:AW87" si="590">L83</f>
        <v>0</v>
      </c>
      <c r="AX83" s="4"/>
    </row>
    <row r="84" spans="1:50" outlineLevel="1">
      <c r="A84" s="8" t="str">
        <f>IF(C84=Форма!$B$7*1,"1 месяц",IF(C84&gt;Форма!$B$7,(LEFT(A83,SEARCH(" ",A83,1)-1)+1)&amp;" месяц",""))</f>
        <v/>
      </c>
      <c r="B84" s="32" t="str">
        <f>IF(SUM($E$6:$L84)=0,"-",IF(SUM($E84:$L84)&gt;0,IF(AND($C84&gt;=$B$1,$C84&lt;=$B$2)*1=1,$A$1,"факт"),"прогноз"))</f>
        <v>-</v>
      </c>
      <c r="C84" s="33">
        <v>44013</v>
      </c>
      <c r="D84" s="34">
        <f>VLOOKUP($C84,'F1'!$A:$B,2,0)</f>
        <v>22</v>
      </c>
      <c r="E84" s="14"/>
      <c r="F84" s="14"/>
      <c r="G84" s="14"/>
      <c r="H84" s="14"/>
      <c r="I84" s="14"/>
      <c r="J84" s="14"/>
      <c r="K84" s="14"/>
      <c r="L84" s="14"/>
      <c r="M84" s="204">
        <f t="shared" si="529"/>
        <v>0</v>
      </c>
      <c r="N84" s="15">
        <f t="shared" si="530"/>
        <v>0</v>
      </c>
      <c r="O84" s="15">
        <f t="shared" si="531"/>
        <v>0</v>
      </c>
      <c r="P84" s="15">
        <f t="shared" si="532"/>
        <v>0</v>
      </c>
      <c r="Q84" s="204">
        <f t="shared" si="533"/>
        <v>0</v>
      </c>
      <c r="R84" s="15">
        <f t="shared" si="534"/>
        <v>0</v>
      </c>
      <c r="S84" s="15">
        <f t="shared" si="535"/>
        <v>0</v>
      </c>
      <c r="T84" s="15">
        <f t="shared" si="536"/>
        <v>0</v>
      </c>
      <c r="U84" s="9">
        <f t="shared" si="537"/>
        <v>0</v>
      </c>
      <c r="V84" s="9">
        <f t="shared" si="538"/>
        <v>0</v>
      </c>
      <c r="W84" s="28">
        <f t="shared" si="539"/>
        <v>0</v>
      </c>
      <c r="X84" s="9">
        <f t="shared" si="540"/>
        <v>0</v>
      </c>
      <c r="Y84" s="9">
        <f t="shared" si="541"/>
        <v>0</v>
      </c>
      <c r="Z84" s="28">
        <f t="shared" si="542"/>
        <v>0</v>
      </c>
      <c r="AA84" s="8"/>
      <c r="AB84" s="155">
        <f>IF(OR($M84="",$M84=0),0,IF(AB$2&lt;10,VLOOKUP(TEXT($C84,"МММ"),'Расчет нагрузки'!$L$2:$Q$13,AB$2,0),$D84*AB$2))</f>
        <v>0</v>
      </c>
      <c r="AC84" s="155">
        <f>IF(OR($Q84="",$Q84=0),0,IF(AC$2&lt;10,VLOOKUP(TEXT($C84,"МММ"),'Расчет нагрузки'!$L$2:$Q$13,AC$2,0),$D84*AC$2))</f>
        <v>0</v>
      </c>
      <c r="AD84" s="8"/>
      <c r="AE84" s="69">
        <v>1</v>
      </c>
      <c r="AF84" s="69">
        <v>1</v>
      </c>
      <c r="AG84" s="8"/>
      <c r="AH84" s="13">
        <f t="shared" si="575"/>
        <v>0</v>
      </c>
      <c r="AI84" s="13">
        <f t="shared" si="576"/>
        <v>0</v>
      </c>
      <c r="AJ84" s="13">
        <f t="shared" si="577"/>
        <v>0</v>
      </c>
      <c r="AK84" s="13">
        <f t="shared" si="578"/>
        <v>0</v>
      </c>
      <c r="AL84" s="13">
        <f t="shared" si="579"/>
        <v>0</v>
      </c>
      <c r="AM84" s="13">
        <f t="shared" si="580"/>
        <v>0</v>
      </c>
      <c r="AN84" s="13">
        <f t="shared" si="581"/>
        <v>0</v>
      </c>
      <c r="AO84" s="13">
        <f t="shared" si="582"/>
        <v>0</v>
      </c>
      <c r="AP84" s="13">
        <f t="shared" si="583"/>
        <v>0</v>
      </c>
      <c r="AQ84" s="13">
        <f t="shared" si="584"/>
        <v>0</v>
      </c>
      <c r="AR84" s="13">
        <f t="shared" si="585"/>
        <v>0</v>
      </c>
      <c r="AS84" s="13">
        <f t="shared" si="586"/>
        <v>0</v>
      </c>
      <c r="AT84" s="13">
        <f t="shared" si="587"/>
        <v>0</v>
      </c>
      <c r="AU84" s="13">
        <f t="shared" si="588"/>
        <v>0</v>
      </c>
      <c r="AV84" s="13">
        <f t="shared" si="589"/>
        <v>0</v>
      </c>
      <c r="AW84" s="13">
        <f t="shared" si="590"/>
        <v>0</v>
      </c>
      <c r="AX84" s="4"/>
    </row>
    <row r="85" spans="1:50" outlineLevel="1">
      <c r="A85" s="8" t="str">
        <f>IF(C85=Форма!$B$7*1,"1 месяц",IF(C85&gt;Форма!$B$7,(LEFT(A84,SEARCH(" ",A84,1)-1)+1)&amp;" месяц",""))</f>
        <v/>
      </c>
      <c r="B85" s="32" t="str">
        <f>IF(SUM($E$6:$L85)=0,"-",IF(SUM($E85:$L85)&gt;0,IF(AND($C85&gt;=$B$1,$C85&lt;=$B$2)*1=1,$A$1,"факт"),"прогноз"))</f>
        <v>-</v>
      </c>
      <c r="C85" s="33">
        <v>44044</v>
      </c>
      <c r="D85" s="34">
        <f>VLOOKUP($C85,'F1'!$A:$B,2,0)</f>
        <v>21</v>
      </c>
      <c r="E85" s="14"/>
      <c r="F85" s="14"/>
      <c r="G85" s="14"/>
      <c r="H85" s="14"/>
      <c r="I85" s="14"/>
      <c r="J85" s="14"/>
      <c r="K85" s="14"/>
      <c r="L85" s="14"/>
      <c r="M85" s="204">
        <f t="shared" si="529"/>
        <v>0</v>
      </c>
      <c r="N85" s="15">
        <f t="shared" si="530"/>
        <v>0</v>
      </c>
      <c r="O85" s="15">
        <f t="shared" si="531"/>
        <v>0</v>
      </c>
      <c r="P85" s="15">
        <f t="shared" si="532"/>
        <v>0</v>
      </c>
      <c r="Q85" s="204">
        <f t="shared" si="533"/>
        <v>0</v>
      </c>
      <c r="R85" s="15">
        <f t="shared" si="534"/>
        <v>0</v>
      </c>
      <c r="S85" s="15">
        <f t="shared" si="535"/>
        <v>0</v>
      </c>
      <c r="T85" s="15">
        <f t="shared" si="536"/>
        <v>0</v>
      </c>
      <c r="U85" s="9">
        <f t="shared" si="537"/>
        <v>0</v>
      </c>
      <c r="V85" s="9">
        <f t="shared" si="538"/>
        <v>0</v>
      </c>
      <c r="W85" s="28">
        <f t="shared" si="539"/>
        <v>0</v>
      </c>
      <c r="X85" s="9">
        <f t="shared" si="540"/>
        <v>0</v>
      </c>
      <c r="Y85" s="9">
        <f t="shared" si="541"/>
        <v>0</v>
      </c>
      <c r="Z85" s="28">
        <f t="shared" si="542"/>
        <v>0</v>
      </c>
      <c r="AA85" s="8"/>
      <c r="AB85" s="155">
        <f>IF(OR($M85="",$M85=0),0,IF(AB$2&lt;10,VLOOKUP(TEXT($C85,"МММ"),'Расчет нагрузки'!$L$2:$Q$13,AB$2,0),$D85*AB$2))</f>
        <v>0</v>
      </c>
      <c r="AC85" s="155">
        <f>IF(OR($Q85="",$Q85=0),0,IF(AC$2&lt;10,VLOOKUP(TEXT($C85,"МММ"),'Расчет нагрузки'!$L$2:$Q$13,AC$2,0),$D85*AC$2))</f>
        <v>0</v>
      </c>
      <c r="AD85" s="8"/>
      <c r="AE85" s="69">
        <v>1</v>
      </c>
      <c r="AF85" s="69">
        <v>1</v>
      </c>
      <c r="AG85" s="8"/>
      <c r="AH85" s="13">
        <f t="shared" si="575"/>
        <v>0</v>
      </c>
      <c r="AI85" s="13">
        <f t="shared" si="576"/>
        <v>0</v>
      </c>
      <c r="AJ85" s="13">
        <f t="shared" si="577"/>
        <v>0</v>
      </c>
      <c r="AK85" s="13">
        <f t="shared" si="578"/>
        <v>0</v>
      </c>
      <c r="AL85" s="13">
        <f t="shared" si="579"/>
        <v>0</v>
      </c>
      <c r="AM85" s="13">
        <f t="shared" si="580"/>
        <v>0</v>
      </c>
      <c r="AN85" s="13">
        <f t="shared" si="581"/>
        <v>0</v>
      </c>
      <c r="AO85" s="13">
        <f t="shared" si="582"/>
        <v>0</v>
      </c>
      <c r="AP85" s="13">
        <f t="shared" si="583"/>
        <v>0</v>
      </c>
      <c r="AQ85" s="13">
        <f t="shared" si="584"/>
        <v>0</v>
      </c>
      <c r="AR85" s="13">
        <f t="shared" si="585"/>
        <v>0</v>
      </c>
      <c r="AS85" s="13">
        <f t="shared" si="586"/>
        <v>0</v>
      </c>
      <c r="AT85" s="13">
        <f t="shared" si="587"/>
        <v>0</v>
      </c>
      <c r="AU85" s="13">
        <f t="shared" si="588"/>
        <v>0</v>
      </c>
      <c r="AV85" s="13">
        <f t="shared" si="589"/>
        <v>0</v>
      </c>
      <c r="AW85" s="13">
        <f t="shared" si="590"/>
        <v>0</v>
      </c>
      <c r="AX85" s="4"/>
    </row>
    <row r="86" spans="1:50" outlineLevel="1">
      <c r="A86" s="8" t="str">
        <f>IF(C86=Форма!$B$7*1,"1 месяц",IF(C86&gt;Форма!$B$7,(LEFT(A85,SEARCH(" ",A85,1)-1)+1)&amp;" месяц",""))</f>
        <v/>
      </c>
      <c r="B86" s="32" t="str">
        <f>IF(SUM($E$6:$L86)=0,"-",IF(SUM($E86:$L86)&gt;0,IF(AND($C86&gt;=$B$1,$C86&lt;=$B$2)*1=1,$A$1,"факт"),"прогноз"))</f>
        <v>-</v>
      </c>
      <c r="C86" s="33">
        <v>44075</v>
      </c>
      <c r="D86" s="34">
        <f>VLOOKUP($C86,'F1'!$A:$B,2,0)</f>
        <v>22</v>
      </c>
      <c r="E86" s="14"/>
      <c r="F86" s="14"/>
      <c r="G86" s="14"/>
      <c r="H86" s="14"/>
      <c r="I86" s="14"/>
      <c r="J86" s="14"/>
      <c r="K86" s="14"/>
      <c r="L86" s="14"/>
      <c r="M86" s="204">
        <f t="shared" si="529"/>
        <v>0</v>
      </c>
      <c r="N86" s="15">
        <f t="shared" si="530"/>
        <v>0</v>
      </c>
      <c r="O86" s="15">
        <f t="shared" si="531"/>
        <v>0</v>
      </c>
      <c r="P86" s="15">
        <f t="shared" si="532"/>
        <v>0</v>
      </c>
      <c r="Q86" s="204">
        <f t="shared" si="533"/>
        <v>0</v>
      </c>
      <c r="R86" s="15">
        <f t="shared" si="534"/>
        <v>0</v>
      </c>
      <c r="S86" s="15">
        <f t="shared" si="535"/>
        <v>0</v>
      </c>
      <c r="T86" s="15">
        <f t="shared" si="536"/>
        <v>0</v>
      </c>
      <c r="U86" s="9">
        <f t="shared" si="537"/>
        <v>0</v>
      </c>
      <c r="V86" s="9">
        <f t="shared" si="538"/>
        <v>0</v>
      </c>
      <c r="W86" s="28">
        <f t="shared" si="539"/>
        <v>0</v>
      </c>
      <c r="X86" s="9">
        <f t="shared" si="540"/>
        <v>0</v>
      </c>
      <c r="Y86" s="9">
        <f t="shared" si="541"/>
        <v>0</v>
      </c>
      <c r="Z86" s="28">
        <f t="shared" si="542"/>
        <v>0</v>
      </c>
      <c r="AA86" s="8"/>
      <c r="AB86" s="155">
        <f>IF(OR($M86="",$M86=0),0,IF(AB$2&lt;10,VLOOKUP(TEXT($C86,"МММ"),'Расчет нагрузки'!$L$2:$Q$13,AB$2,0),$D86*AB$2))</f>
        <v>0</v>
      </c>
      <c r="AC86" s="155">
        <f>IF(OR($Q86="",$Q86=0),0,IF(AC$2&lt;10,VLOOKUP(TEXT($C86,"МММ"),'Расчет нагрузки'!$L$2:$Q$13,AC$2,0),$D86*AC$2))</f>
        <v>0</v>
      </c>
      <c r="AD86" s="8"/>
      <c r="AE86" s="69">
        <v>1</v>
      </c>
      <c r="AF86" s="69">
        <v>1</v>
      </c>
      <c r="AG86" s="8"/>
      <c r="AH86" s="13">
        <f t="shared" si="575"/>
        <v>0</v>
      </c>
      <c r="AI86" s="13">
        <f t="shared" si="576"/>
        <v>0</v>
      </c>
      <c r="AJ86" s="13">
        <f t="shared" si="577"/>
        <v>0</v>
      </c>
      <c r="AK86" s="13">
        <f t="shared" si="578"/>
        <v>0</v>
      </c>
      <c r="AL86" s="13">
        <f t="shared" si="579"/>
        <v>0</v>
      </c>
      <c r="AM86" s="13">
        <f t="shared" si="580"/>
        <v>0</v>
      </c>
      <c r="AN86" s="13">
        <f t="shared" si="581"/>
        <v>0</v>
      </c>
      <c r="AO86" s="13">
        <f t="shared" si="582"/>
        <v>0</v>
      </c>
      <c r="AP86" s="13">
        <f t="shared" si="583"/>
        <v>0</v>
      </c>
      <c r="AQ86" s="13">
        <f t="shared" si="584"/>
        <v>0</v>
      </c>
      <c r="AR86" s="13">
        <f t="shared" si="585"/>
        <v>0</v>
      </c>
      <c r="AS86" s="13">
        <f t="shared" si="586"/>
        <v>0</v>
      </c>
      <c r="AT86" s="13">
        <f t="shared" si="587"/>
        <v>0</v>
      </c>
      <c r="AU86" s="13">
        <f t="shared" si="588"/>
        <v>0</v>
      </c>
      <c r="AV86" s="13">
        <f t="shared" si="589"/>
        <v>0</v>
      </c>
      <c r="AW86" s="13">
        <f t="shared" si="590"/>
        <v>0</v>
      </c>
      <c r="AX86" s="4"/>
    </row>
    <row r="87" spans="1:50" outlineLevel="1">
      <c r="A87" s="8" t="str">
        <f>IF(C87=Форма!$B$7*1,"1 месяц",IF(C87&gt;Форма!$B$7,(LEFT(A86,SEARCH(" ",A86,1)-1)+1)&amp;" месяц",""))</f>
        <v/>
      </c>
      <c r="B87" s="32" t="str">
        <f>IF(SUM($E$6:$L87)=0,"-",IF(SUM($E87:$L87)&gt;0,IF(AND($C87&gt;=$B$1,$C87&lt;=$B$2)*1=1,$A$1,"факт"),"прогноз"))</f>
        <v>-</v>
      </c>
      <c r="C87" s="33">
        <v>44105</v>
      </c>
      <c r="D87" s="34">
        <f>VLOOKUP($C87,'F1'!$A:$B,2,0)</f>
        <v>22</v>
      </c>
      <c r="E87" s="14"/>
      <c r="F87" s="14"/>
      <c r="G87" s="14"/>
      <c r="H87" s="14"/>
      <c r="I87" s="14"/>
      <c r="J87" s="14"/>
      <c r="K87" s="14"/>
      <c r="L87" s="14"/>
      <c r="M87" s="204">
        <f t="shared" si="529"/>
        <v>0</v>
      </c>
      <c r="N87" s="15">
        <f t="shared" si="530"/>
        <v>0</v>
      </c>
      <c r="O87" s="15">
        <f t="shared" si="531"/>
        <v>0</v>
      </c>
      <c r="P87" s="15">
        <f t="shared" si="532"/>
        <v>0</v>
      </c>
      <c r="Q87" s="204">
        <f t="shared" si="533"/>
        <v>0</v>
      </c>
      <c r="R87" s="15">
        <f t="shared" si="534"/>
        <v>0</v>
      </c>
      <c r="S87" s="15">
        <f t="shared" si="535"/>
        <v>0</v>
      </c>
      <c r="T87" s="15">
        <f t="shared" si="536"/>
        <v>0</v>
      </c>
      <c r="U87" s="9">
        <f t="shared" si="537"/>
        <v>0</v>
      </c>
      <c r="V87" s="9">
        <f t="shared" si="538"/>
        <v>0</v>
      </c>
      <c r="W87" s="28">
        <f t="shared" si="539"/>
        <v>0</v>
      </c>
      <c r="X87" s="9">
        <f t="shared" si="540"/>
        <v>0</v>
      </c>
      <c r="Y87" s="9">
        <f t="shared" si="541"/>
        <v>0</v>
      </c>
      <c r="Z87" s="28">
        <f t="shared" si="542"/>
        <v>0</v>
      </c>
      <c r="AA87" s="8"/>
      <c r="AB87" s="155">
        <f>IF(OR($M87="",$M87=0),0,IF(AB$2&lt;10,VLOOKUP(TEXT($C87,"МММ"),'Расчет нагрузки'!$L$2:$Q$13,AB$2,0),$D87*AB$2))</f>
        <v>0</v>
      </c>
      <c r="AC87" s="155">
        <f>IF(OR($Q87="",$Q87=0),0,IF(AC$2&lt;10,VLOOKUP(TEXT($C87,"МММ"),'Расчет нагрузки'!$L$2:$Q$13,AC$2,0),$D87*AC$2))</f>
        <v>0</v>
      </c>
      <c r="AD87" s="8"/>
      <c r="AE87" s="69">
        <v>1</v>
      </c>
      <c r="AF87" s="69">
        <v>1</v>
      </c>
      <c r="AG87" s="8"/>
      <c r="AH87" s="13">
        <f t="shared" si="575"/>
        <v>0</v>
      </c>
      <c r="AI87" s="13">
        <f t="shared" si="576"/>
        <v>0</v>
      </c>
      <c r="AJ87" s="13">
        <f t="shared" si="577"/>
        <v>0</v>
      </c>
      <c r="AK87" s="13">
        <f t="shared" si="578"/>
        <v>0</v>
      </c>
      <c r="AL87" s="13">
        <f t="shared" si="579"/>
        <v>0</v>
      </c>
      <c r="AM87" s="13">
        <f t="shared" si="580"/>
        <v>0</v>
      </c>
      <c r="AN87" s="13">
        <f t="shared" si="581"/>
        <v>0</v>
      </c>
      <c r="AO87" s="13">
        <f t="shared" si="582"/>
        <v>0</v>
      </c>
      <c r="AP87" s="13">
        <f t="shared" si="583"/>
        <v>0</v>
      </c>
      <c r="AQ87" s="13">
        <f t="shared" si="584"/>
        <v>0</v>
      </c>
      <c r="AR87" s="13">
        <f t="shared" si="585"/>
        <v>0</v>
      </c>
      <c r="AS87" s="13">
        <f t="shared" si="586"/>
        <v>0</v>
      </c>
      <c r="AT87" s="13">
        <f t="shared" si="587"/>
        <v>0</v>
      </c>
      <c r="AU87" s="13">
        <f t="shared" si="588"/>
        <v>0</v>
      </c>
      <c r="AV87" s="13">
        <f t="shared" si="589"/>
        <v>0</v>
      </c>
      <c r="AW87" s="13">
        <f t="shared" si="590"/>
        <v>0</v>
      </c>
      <c r="AX87" s="4"/>
    </row>
    <row r="88" spans="1:50" outlineLevel="1">
      <c r="A88" s="8" t="str">
        <f>IF(C88=Форма!$B$7*1,"1 месяц",IF(C88&gt;Форма!$B$7,(LEFT(A87,SEARCH(" ",A87,1)-1)+1)&amp;" месяц",""))</f>
        <v/>
      </c>
      <c r="B88" s="32" t="str">
        <f>IF(SUM($E$6:$L88)=0,"-",IF(SUM($E88:$L88)&gt;0,IF(AND($C88&gt;=$B$1,$C88&lt;=$B$2)*1=1,$A$1,"факт"),"прогноз"))</f>
        <v>-</v>
      </c>
      <c r="C88" s="33">
        <v>44136</v>
      </c>
      <c r="D88" s="34">
        <f>VLOOKUP($C88,'F1'!$A:$B,2,0)</f>
        <v>20</v>
      </c>
      <c r="E88" s="14"/>
      <c r="F88" s="14"/>
      <c r="G88" s="14"/>
      <c r="H88" s="14"/>
      <c r="I88" s="14"/>
      <c r="J88" s="14"/>
      <c r="K88" s="14"/>
      <c r="L88" s="14"/>
      <c r="M88" s="204">
        <f t="shared" si="529"/>
        <v>0</v>
      </c>
      <c r="N88" s="15">
        <f t="shared" si="530"/>
        <v>0</v>
      </c>
      <c r="O88" s="15">
        <f t="shared" si="531"/>
        <v>0</v>
      </c>
      <c r="P88" s="15">
        <f t="shared" si="532"/>
        <v>0</v>
      </c>
      <c r="Q88" s="204">
        <f t="shared" si="533"/>
        <v>0</v>
      </c>
      <c r="R88" s="15">
        <f t="shared" si="534"/>
        <v>0</v>
      </c>
      <c r="S88" s="15">
        <f t="shared" si="535"/>
        <v>0</v>
      </c>
      <c r="T88" s="15">
        <f t="shared" si="536"/>
        <v>0</v>
      </c>
      <c r="U88" s="9">
        <f t="shared" si="537"/>
        <v>0</v>
      </c>
      <c r="V88" s="9">
        <f t="shared" si="538"/>
        <v>0</v>
      </c>
      <c r="W88" s="28">
        <f t="shared" si="539"/>
        <v>0</v>
      </c>
      <c r="X88" s="9">
        <f t="shared" si="540"/>
        <v>0</v>
      </c>
      <c r="Y88" s="9">
        <f t="shared" si="541"/>
        <v>0</v>
      </c>
      <c r="Z88" s="28">
        <f t="shared" si="542"/>
        <v>0</v>
      </c>
      <c r="AA88" s="8"/>
      <c r="AB88" s="155">
        <f>IF(OR($M88="",$M88=0),0,IF(AB$2&lt;10,VLOOKUP(TEXT($C88,"МММ"),'Расчет нагрузки'!$L$2:$Q$13,AB$2,0),$D88*AB$2))</f>
        <v>0</v>
      </c>
      <c r="AC88" s="155">
        <f>IF(OR($Q88="",$Q88=0),0,IF(AC$2&lt;10,VLOOKUP(TEXT($C88,"МММ"),'Расчет нагрузки'!$L$2:$Q$13,AC$2,0),$D88*AC$2))</f>
        <v>0</v>
      </c>
      <c r="AD88" s="8"/>
      <c r="AE88" s="69">
        <v>1</v>
      </c>
      <c r="AF88" s="69">
        <v>1</v>
      </c>
      <c r="AG88" s="8"/>
      <c r="AH88" s="13">
        <f t="shared" ref="AH88" si="591">E88</f>
        <v>0</v>
      </c>
      <c r="AI88" s="13">
        <f t="shared" ref="AI88" si="592">F88</f>
        <v>0</v>
      </c>
      <c r="AJ88" s="13">
        <f t="shared" ref="AJ88" si="593">G88</f>
        <v>0</v>
      </c>
      <c r="AK88" s="13">
        <f t="shared" ref="AK88" si="594">H88</f>
        <v>0</v>
      </c>
      <c r="AL88" s="13">
        <f t="shared" ref="AL88" si="595">I88</f>
        <v>0</v>
      </c>
      <c r="AM88" s="13">
        <f t="shared" ref="AM88" si="596">J88</f>
        <v>0</v>
      </c>
      <c r="AN88" s="13">
        <f t="shared" ref="AN88" si="597">K88</f>
        <v>0</v>
      </c>
      <c r="AO88" s="13">
        <f t="shared" ref="AO88" si="598">L88</f>
        <v>0</v>
      </c>
      <c r="AP88" s="13">
        <f t="shared" ref="AP88" si="599">E88</f>
        <v>0</v>
      </c>
      <c r="AQ88" s="13">
        <f t="shared" ref="AQ88" si="600">F88</f>
        <v>0</v>
      </c>
      <c r="AR88" s="13">
        <f t="shared" ref="AR88" si="601">G88</f>
        <v>0</v>
      </c>
      <c r="AS88" s="13">
        <f t="shared" ref="AS88" si="602">H88</f>
        <v>0</v>
      </c>
      <c r="AT88" s="13">
        <f t="shared" ref="AT88" si="603">I88</f>
        <v>0</v>
      </c>
      <c r="AU88" s="13">
        <f t="shared" ref="AU88" si="604">J88</f>
        <v>0</v>
      </c>
      <c r="AV88" s="13">
        <f t="shared" ref="AV88" si="605">K88</f>
        <v>0</v>
      </c>
      <c r="AW88" s="13">
        <f t="shared" ref="AW88" si="606">L88</f>
        <v>0</v>
      </c>
      <c r="AX88" s="4"/>
    </row>
    <row r="89" spans="1:50" outlineLevel="1">
      <c r="A89" s="8" t="str">
        <f>IF(C89=Форма!$B$7*1,"1 месяц",IF(C89&gt;Форма!$B$7,(LEFT(A88,SEARCH(" ",A88,1)-1)+1)&amp;" месяц",""))</f>
        <v/>
      </c>
      <c r="B89" s="32" t="str">
        <f>IF(SUM($E$6:$L89)=0,"-",IF(SUM($E89:$L89)&gt;0,IF(AND($C89&gt;=$B$1,$C89&lt;=$B$2)*1=1,$A$1,"факт"),"прогноз"))</f>
        <v>-</v>
      </c>
      <c r="C89" s="33">
        <v>44166</v>
      </c>
      <c r="D89" s="34">
        <f>VLOOKUP($C89,'F1'!$A:$B,2,0)</f>
        <v>23</v>
      </c>
      <c r="E89" s="14"/>
      <c r="F89" s="14"/>
      <c r="G89" s="14"/>
      <c r="H89" s="14"/>
      <c r="I89" s="14"/>
      <c r="J89" s="14"/>
      <c r="K89" s="14"/>
      <c r="L89" s="14"/>
      <c r="M89" s="204">
        <f t="shared" si="529"/>
        <v>0</v>
      </c>
      <c r="N89" s="15">
        <f t="shared" si="530"/>
        <v>0</v>
      </c>
      <c r="O89" s="15">
        <f t="shared" si="531"/>
        <v>0</v>
      </c>
      <c r="P89" s="15">
        <f t="shared" si="532"/>
        <v>0</v>
      </c>
      <c r="Q89" s="204">
        <f t="shared" si="533"/>
        <v>0</v>
      </c>
      <c r="R89" s="15">
        <f t="shared" si="534"/>
        <v>0</v>
      </c>
      <c r="S89" s="15">
        <f t="shared" si="535"/>
        <v>0</v>
      </c>
      <c r="T89" s="15">
        <f t="shared" si="536"/>
        <v>0</v>
      </c>
      <c r="U89" s="9">
        <f t="shared" si="537"/>
        <v>0</v>
      </c>
      <c r="V89" s="9">
        <f t="shared" si="538"/>
        <v>0</v>
      </c>
      <c r="W89" s="28">
        <f t="shared" si="539"/>
        <v>0</v>
      </c>
      <c r="X89" s="9">
        <f t="shared" si="540"/>
        <v>0</v>
      </c>
      <c r="Y89" s="9">
        <f t="shared" si="541"/>
        <v>0</v>
      </c>
      <c r="Z89" s="28">
        <f t="shared" si="542"/>
        <v>0</v>
      </c>
      <c r="AA89" s="8"/>
      <c r="AB89" s="155">
        <f>IF(OR($M89="",$M89=0),0,IF(AB$2&lt;10,VLOOKUP(TEXT($C89,"МММ"),'Расчет нагрузки'!$L$2:$Q$13,AB$2,0),$D89*AB$2))</f>
        <v>0</v>
      </c>
      <c r="AC89" s="155">
        <f>IF(OR($Q89="",$Q89=0),0,IF(AC$2&lt;10,VLOOKUP(TEXT($C89,"МММ"),'Расчет нагрузки'!$L$2:$Q$13,AC$2,0),$D89*AC$2))</f>
        <v>0</v>
      </c>
      <c r="AD89" s="8"/>
      <c r="AE89" s="69">
        <v>1</v>
      </c>
      <c r="AF89" s="69">
        <v>1</v>
      </c>
      <c r="AG89" s="8"/>
      <c r="AH89" s="13">
        <f t="shared" ref="AH89" si="607">E89</f>
        <v>0</v>
      </c>
      <c r="AI89" s="13">
        <f t="shared" ref="AI89" si="608">F89</f>
        <v>0</v>
      </c>
      <c r="AJ89" s="13">
        <f t="shared" ref="AJ89" si="609">G89</f>
        <v>0</v>
      </c>
      <c r="AK89" s="13">
        <f t="shared" ref="AK89" si="610">H89</f>
        <v>0</v>
      </c>
      <c r="AL89" s="13">
        <f t="shared" ref="AL89" si="611">I89</f>
        <v>0</v>
      </c>
      <c r="AM89" s="13">
        <f t="shared" ref="AM89" si="612">J89</f>
        <v>0</v>
      </c>
      <c r="AN89" s="13">
        <f t="shared" ref="AN89" si="613">K89</f>
        <v>0</v>
      </c>
      <c r="AO89" s="13">
        <f t="shared" ref="AO89" si="614">L89</f>
        <v>0</v>
      </c>
      <c r="AP89" s="13">
        <f t="shared" ref="AP89" si="615">E89</f>
        <v>0</v>
      </c>
      <c r="AQ89" s="13">
        <f t="shared" ref="AQ89" si="616">F89</f>
        <v>0</v>
      </c>
      <c r="AR89" s="13">
        <f t="shared" ref="AR89" si="617">G89</f>
        <v>0</v>
      </c>
      <c r="AS89" s="13">
        <f t="shared" ref="AS89" si="618">H89</f>
        <v>0</v>
      </c>
      <c r="AT89" s="13">
        <f t="shared" ref="AT89" si="619">I89</f>
        <v>0</v>
      </c>
      <c r="AU89" s="13">
        <f t="shared" ref="AU89" si="620">J89</f>
        <v>0</v>
      </c>
      <c r="AV89" s="13">
        <f t="shared" ref="AV89" si="621">K89</f>
        <v>0</v>
      </c>
      <c r="AW89" s="13">
        <f t="shared" ref="AW89" si="622">L89</f>
        <v>0</v>
      </c>
      <c r="AX89" s="4"/>
    </row>
    <row r="90" spans="1:50" outlineLevel="1">
      <c r="A90" s="8" t="str">
        <f>IF(C90=Форма!$B$7*1,"1 месяц",IF(C90&gt;Форма!$B$7,(LEFT(A89,SEARCH(" ",A89,1)-1)+1)&amp;" месяц",""))</f>
        <v/>
      </c>
      <c r="B90" s="32" t="str">
        <f>IF(SUM($E$6:$L90)=0,"-",IF(SUM($E90:$L90)&gt;0,IF(AND($C90&gt;=$B$1,$C90&lt;=$B$2)*1=1,$A$1,"факт"),"прогноз"))</f>
        <v>-</v>
      </c>
      <c r="C90" s="33">
        <v>44197</v>
      </c>
      <c r="D90" s="34">
        <f>VLOOKUP($C90,'F1'!$A:$B,2,0)</f>
        <v>15</v>
      </c>
      <c r="E90" s="14"/>
      <c r="F90" s="14"/>
      <c r="G90" s="14"/>
      <c r="H90" s="14"/>
      <c r="I90" s="14"/>
      <c r="J90" s="14"/>
      <c r="K90" s="14"/>
      <c r="L90" s="14"/>
      <c r="M90" s="204">
        <f t="shared" ref="M90:M92" si="623">E90/$D90</f>
        <v>0</v>
      </c>
      <c r="N90" s="15">
        <f t="shared" ref="N90:N92" si="624">F90/$D90</f>
        <v>0</v>
      </c>
      <c r="O90" s="15">
        <f t="shared" ref="O90:O92" si="625">G90/$D90</f>
        <v>0</v>
      </c>
      <c r="P90" s="15">
        <f t="shared" ref="P90:P92" si="626">H90/$D90</f>
        <v>0</v>
      </c>
      <c r="Q90" s="204">
        <f t="shared" ref="Q90:Q92" si="627">I90/$D90</f>
        <v>0</v>
      </c>
      <c r="R90" s="15">
        <f t="shared" ref="R90:R92" si="628">J90/$D90</f>
        <v>0</v>
      </c>
      <c r="S90" s="15">
        <f t="shared" ref="S90:S92" si="629">K90/$D90</f>
        <v>0</v>
      </c>
      <c r="T90" s="15">
        <f t="shared" ref="T90:T92" si="630">L90/$D90</f>
        <v>0</v>
      </c>
      <c r="U90" s="9">
        <f t="shared" ref="U90:U92" si="631">IFERROR(N90/M90,)</f>
        <v>0</v>
      </c>
      <c r="V90" s="9">
        <f t="shared" ref="V90:V92" si="632">IFERROR(O90/M90,)</f>
        <v>0</v>
      </c>
      <c r="W90" s="28">
        <f t="shared" ref="W90:W92" si="633">IFERROR(P90/M90,)</f>
        <v>0</v>
      </c>
      <c r="X90" s="9">
        <f t="shared" ref="X90:X92" si="634">IFERROR(R90/Q90,)</f>
        <v>0</v>
      </c>
      <c r="Y90" s="9">
        <f t="shared" ref="Y90:Y92" si="635">IFERROR(S90/Q90,)</f>
        <v>0</v>
      </c>
      <c r="Z90" s="28">
        <f t="shared" ref="Z90:Z92" si="636">IFERROR(T90/Q90,)</f>
        <v>0</v>
      </c>
      <c r="AA90" s="8"/>
      <c r="AB90" s="155">
        <f>IF(OR($M90="",$M90=0),0,IF(AB$2&lt;10,VLOOKUP(TEXT($C90,"МММ"),'Расчет нагрузки'!$L$2:$Q$13,AB$2,0),$D90*AB$2))</f>
        <v>0</v>
      </c>
      <c r="AC90" s="155">
        <f>IF(OR($Q90="",$Q90=0),0,IF(AC$2&lt;10,VLOOKUP(TEXT($C90,"МММ"),'Расчет нагрузки'!$L$2:$Q$13,AC$2,0),$D90*AC$2))</f>
        <v>0</v>
      </c>
      <c r="AD90" s="8"/>
      <c r="AE90" s="69">
        <v>1</v>
      </c>
      <c r="AF90" s="69">
        <v>1</v>
      </c>
      <c r="AG90" s="8"/>
      <c r="AH90" s="13">
        <f t="shared" ref="AH90:AH97" si="637">E90</f>
        <v>0</v>
      </c>
      <c r="AI90" s="13">
        <f t="shared" ref="AI90:AI97" si="638">F90</f>
        <v>0</v>
      </c>
      <c r="AJ90" s="13">
        <f t="shared" ref="AJ90:AJ97" si="639">G90</f>
        <v>0</v>
      </c>
      <c r="AK90" s="13">
        <f t="shared" ref="AK90:AK97" si="640">H90</f>
        <v>0</v>
      </c>
      <c r="AL90" s="13">
        <f t="shared" ref="AL90:AL97" si="641">I90</f>
        <v>0</v>
      </c>
      <c r="AM90" s="13">
        <f t="shared" ref="AM90:AM97" si="642">J90</f>
        <v>0</v>
      </c>
      <c r="AN90" s="13">
        <f t="shared" ref="AN90:AN97" si="643">K90</f>
        <v>0</v>
      </c>
      <c r="AO90" s="13">
        <f t="shared" ref="AO90:AO97" si="644">L90</f>
        <v>0</v>
      </c>
      <c r="AP90" s="13">
        <f t="shared" ref="AP90:AP97" si="645">E90</f>
        <v>0</v>
      </c>
      <c r="AQ90" s="13">
        <f t="shared" ref="AQ90:AQ97" si="646">F90</f>
        <v>0</v>
      </c>
      <c r="AR90" s="13">
        <f t="shared" ref="AR90:AR97" si="647">G90</f>
        <v>0</v>
      </c>
      <c r="AS90" s="13">
        <f t="shared" ref="AS90:AS97" si="648">H90</f>
        <v>0</v>
      </c>
      <c r="AT90" s="13">
        <f t="shared" ref="AT90:AT97" si="649">I90</f>
        <v>0</v>
      </c>
      <c r="AU90" s="13">
        <f t="shared" ref="AU90:AU97" si="650">J90</f>
        <v>0</v>
      </c>
      <c r="AV90" s="13">
        <f t="shared" ref="AV90:AV97" si="651">K90</f>
        <v>0</v>
      </c>
      <c r="AW90" s="13">
        <f t="shared" ref="AW90:AW97" si="652">L90</f>
        <v>0</v>
      </c>
      <c r="AX90" s="4"/>
    </row>
    <row r="91" spans="1:50" outlineLevel="1">
      <c r="A91" s="8" t="str">
        <f>IF(C91=Форма!$B$7*1,"1 месяц",IF(C91&gt;Форма!$B$7,(LEFT(A90,SEARCH(" ",A90,1)-1)+1)&amp;" месяц",""))</f>
        <v/>
      </c>
      <c r="B91" s="32" t="str">
        <f>IF(SUM($E$6:$L91)=0,"-",IF(SUM($E91:$L91)&gt;0,IF(AND($C91&gt;=$B$1,$C91&lt;=$B$2)*1=1,$A$1,"факт"),"прогноз"))</f>
        <v>-</v>
      </c>
      <c r="C91" s="33">
        <v>44228</v>
      </c>
      <c r="D91" s="34">
        <f>VLOOKUP($C91,'F1'!$A:$B,2,0)</f>
        <v>19</v>
      </c>
      <c r="E91" s="14"/>
      <c r="F91" s="14"/>
      <c r="G91" s="14"/>
      <c r="H91" s="14"/>
      <c r="I91" s="14"/>
      <c r="J91" s="14"/>
      <c r="K91" s="14"/>
      <c r="L91" s="14"/>
      <c r="M91" s="204">
        <f t="shared" si="623"/>
        <v>0</v>
      </c>
      <c r="N91" s="15">
        <f t="shared" si="624"/>
        <v>0</v>
      </c>
      <c r="O91" s="15">
        <f t="shared" si="625"/>
        <v>0</v>
      </c>
      <c r="P91" s="15">
        <f t="shared" si="626"/>
        <v>0</v>
      </c>
      <c r="Q91" s="204">
        <f t="shared" si="627"/>
        <v>0</v>
      </c>
      <c r="R91" s="15">
        <f t="shared" si="628"/>
        <v>0</v>
      </c>
      <c r="S91" s="15">
        <f t="shared" si="629"/>
        <v>0</v>
      </c>
      <c r="T91" s="15">
        <f t="shared" si="630"/>
        <v>0</v>
      </c>
      <c r="U91" s="9">
        <f t="shared" si="631"/>
        <v>0</v>
      </c>
      <c r="V91" s="9">
        <f t="shared" si="632"/>
        <v>0</v>
      </c>
      <c r="W91" s="28">
        <f t="shared" si="633"/>
        <v>0</v>
      </c>
      <c r="X91" s="9">
        <f t="shared" si="634"/>
        <v>0</v>
      </c>
      <c r="Y91" s="9">
        <f t="shared" si="635"/>
        <v>0</v>
      </c>
      <c r="Z91" s="28">
        <f t="shared" si="636"/>
        <v>0</v>
      </c>
      <c r="AA91" s="8"/>
      <c r="AB91" s="155">
        <f>IF(OR($M91="",$M91=0),0,IF(AB$2&lt;10,VLOOKUP(TEXT($C91,"МММ"),'Расчет нагрузки'!$L$2:$Q$13,AB$2,0),$D91*AB$2))</f>
        <v>0</v>
      </c>
      <c r="AC91" s="155">
        <f>IF(OR($Q91="",$Q91=0),0,IF(AC$2&lt;10,VLOOKUP(TEXT($C91,"МММ"),'Расчет нагрузки'!$L$2:$Q$13,AC$2,0),$D91*AC$2))</f>
        <v>0</v>
      </c>
      <c r="AD91" s="8"/>
      <c r="AE91" s="69">
        <v>1</v>
      </c>
      <c r="AF91" s="69">
        <v>1</v>
      </c>
      <c r="AG91" s="8"/>
      <c r="AH91" s="13">
        <f t="shared" si="637"/>
        <v>0</v>
      </c>
      <c r="AI91" s="13">
        <f t="shared" si="638"/>
        <v>0</v>
      </c>
      <c r="AJ91" s="13">
        <f t="shared" si="639"/>
        <v>0</v>
      </c>
      <c r="AK91" s="13">
        <f t="shared" si="640"/>
        <v>0</v>
      </c>
      <c r="AL91" s="13">
        <f t="shared" si="641"/>
        <v>0</v>
      </c>
      <c r="AM91" s="13">
        <f t="shared" si="642"/>
        <v>0</v>
      </c>
      <c r="AN91" s="13">
        <f t="shared" si="643"/>
        <v>0</v>
      </c>
      <c r="AO91" s="13">
        <f t="shared" si="644"/>
        <v>0</v>
      </c>
      <c r="AP91" s="13">
        <f t="shared" si="645"/>
        <v>0</v>
      </c>
      <c r="AQ91" s="13">
        <f t="shared" si="646"/>
        <v>0</v>
      </c>
      <c r="AR91" s="13">
        <f t="shared" si="647"/>
        <v>0</v>
      </c>
      <c r="AS91" s="13">
        <f t="shared" si="648"/>
        <v>0</v>
      </c>
      <c r="AT91" s="13">
        <f t="shared" si="649"/>
        <v>0</v>
      </c>
      <c r="AU91" s="13">
        <f t="shared" si="650"/>
        <v>0</v>
      </c>
      <c r="AV91" s="13">
        <f t="shared" si="651"/>
        <v>0</v>
      </c>
      <c r="AW91" s="13">
        <f t="shared" si="652"/>
        <v>0</v>
      </c>
      <c r="AX91" s="4"/>
    </row>
    <row r="92" spans="1:50" outlineLevel="1">
      <c r="A92" s="8" t="str">
        <f>IF(C92=Форма!$B$7*1,"1 месяц",IF(C92&gt;Форма!$B$7,(LEFT(A91,SEARCH(" ",A91,1)-1)+1)&amp;" месяц",""))</f>
        <v/>
      </c>
      <c r="B92" s="32" t="str">
        <f>IF(SUM($E$6:$L92)=0,"-",IF(SUM($E92:$L92)&gt;0,IF(AND($C92&gt;=$B$1,$C92&lt;=$B$2)*1=1,$A$1,"факт"),"прогноз"))</f>
        <v>-</v>
      </c>
      <c r="C92" s="33">
        <v>44256</v>
      </c>
      <c r="D92" s="34">
        <f>VLOOKUP($C92,'F1'!$A:$B,2,0)</f>
        <v>22</v>
      </c>
      <c r="E92" s="14"/>
      <c r="F92" s="14"/>
      <c r="G92" s="14"/>
      <c r="H92" s="14"/>
      <c r="I92" s="14"/>
      <c r="J92" s="14"/>
      <c r="K92" s="14"/>
      <c r="L92" s="14"/>
      <c r="M92" s="204">
        <f t="shared" si="623"/>
        <v>0</v>
      </c>
      <c r="N92" s="15">
        <f t="shared" si="624"/>
        <v>0</v>
      </c>
      <c r="O92" s="15">
        <f t="shared" si="625"/>
        <v>0</v>
      </c>
      <c r="P92" s="15">
        <f t="shared" si="626"/>
        <v>0</v>
      </c>
      <c r="Q92" s="204">
        <f t="shared" si="627"/>
        <v>0</v>
      </c>
      <c r="R92" s="15">
        <f t="shared" si="628"/>
        <v>0</v>
      </c>
      <c r="S92" s="15">
        <f t="shared" si="629"/>
        <v>0</v>
      </c>
      <c r="T92" s="15">
        <f t="shared" si="630"/>
        <v>0</v>
      </c>
      <c r="U92" s="9">
        <f t="shared" si="631"/>
        <v>0</v>
      </c>
      <c r="V92" s="9">
        <f t="shared" si="632"/>
        <v>0</v>
      </c>
      <c r="W92" s="28">
        <f t="shared" si="633"/>
        <v>0</v>
      </c>
      <c r="X92" s="9">
        <f t="shared" si="634"/>
        <v>0</v>
      </c>
      <c r="Y92" s="9">
        <f t="shared" si="635"/>
        <v>0</v>
      </c>
      <c r="Z92" s="28">
        <f t="shared" si="636"/>
        <v>0</v>
      </c>
      <c r="AA92" s="8"/>
      <c r="AB92" s="155">
        <f>IF(OR($M92="",$M92=0),0,IF(AB$2&lt;10,VLOOKUP(TEXT($C92,"МММ"),'Расчет нагрузки'!$L$2:$Q$13,AB$2,0),$D92*AB$2))</f>
        <v>0</v>
      </c>
      <c r="AC92" s="155">
        <f>IF(OR($Q92="",$Q92=0),0,IF(AC$2&lt;10,VLOOKUP(TEXT($C92,"МММ"),'Расчет нагрузки'!$L$2:$Q$13,AC$2,0),$D92*AC$2))</f>
        <v>0</v>
      </c>
      <c r="AD92" s="8"/>
      <c r="AE92" s="69">
        <v>1</v>
      </c>
      <c r="AF92" s="69">
        <v>1</v>
      </c>
      <c r="AG92" s="8"/>
      <c r="AH92" s="13">
        <f t="shared" si="637"/>
        <v>0</v>
      </c>
      <c r="AI92" s="13">
        <f t="shared" si="638"/>
        <v>0</v>
      </c>
      <c r="AJ92" s="13">
        <f t="shared" si="639"/>
        <v>0</v>
      </c>
      <c r="AK92" s="13">
        <f t="shared" si="640"/>
        <v>0</v>
      </c>
      <c r="AL92" s="13">
        <f t="shared" si="641"/>
        <v>0</v>
      </c>
      <c r="AM92" s="13">
        <f t="shared" si="642"/>
        <v>0</v>
      </c>
      <c r="AN92" s="13">
        <f t="shared" si="643"/>
        <v>0</v>
      </c>
      <c r="AO92" s="13">
        <f t="shared" si="644"/>
        <v>0</v>
      </c>
      <c r="AP92" s="13">
        <f t="shared" si="645"/>
        <v>0</v>
      </c>
      <c r="AQ92" s="13">
        <f t="shared" si="646"/>
        <v>0</v>
      </c>
      <c r="AR92" s="13">
        <f t="shared" si="647"/>
        <v>0</v>
      </c>
      <c r="AS92" s="13">
        <f t="shared" si="648"/>
        <v>0</v>
      </c>
      <c r="AT92" s="13">
        <f t="shared" si="649"/>
        <v>0</v>
      </c>
      <c r="AU92" s="13">
        <f t="shared" si="650"/>
        <v>0</v>
      </c>
      <c r="AV92" s="13">
        <f t="shared" si="651"/>
        <v>0</v>
      </c>
      <c r="AW92" s="13">
        <f t="shared" si="652"/>
        <v>0</v>
      </c>
      <c r="AX92" s="4"/>
    </row>
    <row r="93" spans="1:50" outlineLevel="1">
      <c r="A93" s="8" t="str">
        <f>IF(C93=Форма!$B$7*1,"1 месяц",IF(C93&gt;Форма!$B$7,(LEFT(A92,SEARCH(" ",A92,1)-1)+1)&amp;" месяц",""))</f>
        <v/>
      </c>
      <c r="B93" s="32" t="str">
        <f>IF(SUM($E$6:$L93)=0,"-",IF(SUM($E93:$L93)&gt;0,IF(AND($C93&gt;=$B$1,$C93&lt;=$B$2)*1=1,$A$1,"факт"),"прогноз"))</f>
        <v>-</v>
      </c>
      <c r="C93" s="33">
        <v>44287</v>
      </c>
      <c r="D93" s="34">
        <f>VLOOKUP($C93,'F1'!$A:$B,2,0)</f>
        <v>22</v>
      </c>
      <c r="E93" s="14"/>
      <c r="F93" s="14"/>
      <c r="G93" s="14"/>
      <c r="H93" s="14"/>
      <c r="I93" s="14"/>
      <c r="J93" s="14"/>
      <c r="K93" s="14"/>
      <c r="L93" s="14"/>
      <c r="M93" s="204">
        <f t="shared" ref="M93:M113" si="653">E93/$D93</f>
        <v>0</v>
      </c>
      <c r="N93" s="15">
        <f t="shared" ref="N93:N113" si="654">F93/$D93</f>
        <v>0</v>
      </c>
      <c r="O93" s="15">
        <f t="shared" ref="O93:O113" si="655">G93/$D93</f>
        <v>0</v>
      </c>
      <c r="P93" s="15">
        <f t="shared" ref="P93:P113" si="656">H93/$D93</f>
        <v>0</v>
      </c>
      <c r="Q93" s="204">
        <f t="shared" ref="Q93:Q113" si="657">I93/$D93</f>
        <v>0</v>
      </c>
      <c r="R93" s="15">
        <f t="shared" ref="R93:R113" si="658">J93/$D93</f>
        <v>0</v>
      </c>
      <c r="S93" s="15">
        <f t="shared" ref="S93:S113" si="659">K93/$D93</f>
        <v>0</v>
      </c>
      <c r="T93" s="15">
        <f t="shared" ref="T93:T113" si="660">L93/$D93</f>
        <v>0</v>
      </c>
      <c r="U93" s="9">
        <f t="shared" ref="U93:U113" si="661">IFERROR(N93/M93,)</f>
        <v>0</v>
      </c>
      <c r="V93" s="9">
        <f t="shared" ref="V93:V113" si="662">IFERROR(O93/M93,)</f>
        <v>0</v>
      </c>
      <c r="W93" s="28">
        <f t="shared" ref="W93:W113" si="663">IFERROR(P93/M93,)</f>
        <v>0</v>
      </c>
      <c r="X93" s="9">
        <f t="shared" ref="X93:X113" si="664">IFERROR(R93/Q93,)</f>
        <v>0</v>
      </c>
      <c r="Y93" s="9">
        <f t="shared" ref="Y93:Y113" si="665">IFERROR(S93/Q93,)</f>
        <v>0</v>
      </c>
      <c r="Z93" s="28">
        <f t="shared" ref="Z93:Z113" si="666">IFERROR(T93/Q93,)</f>
        <v>0</v>
      </c>
      <c r="AA93" s="8"/>
      <c r="AB93" s="155">
        <f>IF(OR($M93="",$M93=0),0,IF(AB$2&lt;10,VLOOKUP(TEXT($C93,"МММ"),'Расчет нагрузки'!$L$2:$Q$13,AB$2,0),$D93*AB$2))</f>
        <v>0</v>
      </c>
      <c r="AC93" s="155">
        <f>IF(OR($Q93="",$Q93=0),0,IF(AC$2&lt;10,VLOOKUP(TEXT($C93,"МММ"),'Расчет нагрузки'!$L$2:$Q$13,AC$2,0),$D93*AC$2))</f>
        <v>0</v>
      </c>
      <c r="AD93" s="8"/>
      <c r="AE93" s="69">
        <v>1</v>
      </c>
      <c r="AF93" s="69">
        <v>1</v>
      </c>
      <c r="AG93" s="8"/>
      <c r="AH93" s="13">
        <f t="shared" si="637"/>
        <v>0</v>
      </c>
      <c r="AI93" s="13">
        <f t="shared" si="638"/>
        <v>0</v>
      </c>
      <c r="AJ93" s="13">
        <f t="shared" si="639"/>
        <v>0</v>
      </c>
      <c r="AK93" s="13">
        <f t="shared" si="640"/>
        <v>0</v>
      </c>
      <c r="AL93" s="13">
        <f t="shared" si="641"/>
        <v>0</v>
      </c>
      <c r="AM93" s="13">
        <f t="shared" si="642"/>
        <v>0</v>
      </c>
      <c r="AN93" s="13">
        <f t="shared" si="643"/>
        <v>0</v>
      </c>
      <c r="AO93" s="13">
        <f t="shared" si="644"/>
        <v>0</v>
      </c>
      <c r="AP93" s="13">
        <f t="shared" si="645"/>
        <v>0</v>
      </c>
      <c r="AQ93" s="13">
        <f t="shared" si="646"/>
        <v>0</v>
      </c>
      <c r="AR93" s="13">
        <f t="shared" si="647"/>
        <v>0</v>
      </c>
      <c r="AS93" s="13">
        <f t="shared" si="648"/>
        <v>0</v>
      </c>
      <c r="AT93" s="13">
        <f t="shared" si="649"/>
        <v>0</v>
      </c>
      <c r="AU93" s="13">
        <f t="shared" si="650"/>
        <v>0</v>
      </c>
      <c r="AV93" s="13">
        <f t="shared" si="651"/>
        <v>0</v>
      </c>
      <c r="AW93" s="13">
        <f t="shared" si="652"/>
        <v>0</v>
      </c>
      <c r="AX93" s="4"/>
    </row>
    <row r="94" spans="1:50" outlineLevel="1">
      <c r="A94" s="8" t="str">
        <f>IF(C94=Форма!$B$7*1,"1 месяц",IF(C94&gt;Форма!$B$7,(LEFT(A93,SEARCH(" ",A93,1)-1)+1)&amp;" месяц",""))</f>
        <v/>
      </c>
      <c r="B94" s="32" t="str">
        <f>IF(SUM($E$6:$L94)=0,"-",IF(SUM($E94:$L94)&gt;0,IF(AND($C94&gt;=$B$1,$C94&lt;=$B$2)*1=1,$A$1,"факт"),"прогноз"))</f>
        <v>-</v>
      </c>
      <c r="C94" s="33">
        <v>44317</v>
      </c>
      <c r="D94" s="34">
        <f>VLOOKUP($C94,'F1'!$A:$B,2,0)</f>
        <v>19</v>
      </c>
      <c r="E94" s="14"/>
      <c r="F94" s="14"/>
      <c r="G94" s="14"/>
      <c r="H94" s="14"/>
      <c r="I94" s="14"/>
      <c r="J94" s="14"/>
      <c r="K94" s="14"/>
      <c r="L94" s="14"/>
      <c r="M94" s="204">
        <f t="shared" si="653"/>
        <v>0</v>
      </c>
      <c r="N94" s="15">
        <f t="shared" si="654"/>
        <v>0</v>
      </c>
      <c r="O94" s="15">
        <f t="shared" si="655"/>
        <v>0</v>
      </c>
      <c r="P94" s="15">
        <f t="shared" si="656"/>
        <v>0</v>
      </c>
      <c r="Q94" s="204">
        <f t="shared" si="657"/>
        <v>0</v>
      </c>
      <c r="R94" s="15">
        <f t="shared" si="658"/>
        <v>0</v>
      </c>
      <c r="S94" s="15">
        <f t="shared" si="659"/>
        <v>0</v>
      </c>
      <c r="T94" s="15">
        <f t="shared" si="660"/>
        <v>0</v>
      </c>
      <c r="U94" s="9">
        <f t="shared" si="661"/>
        <v>0</v>
      </c>
      <c r="V94" s="9">
        <f t="shared" si="662"/>
        <v>0</v>
      </c>
      <c r="W94" s="28">
        <f t="shared" si="663"/>
        <v>0</v>
      </c>
      <c r="X94" s="9">
        <f t="shared" si="664"/>
        <v>0</v>
      </c>
      <c r="Y94" s="9">
        <f t="shared" si="665"/>
        <v>0</v>
      </c>
      <c r="Z94" s="28">
        <f t="shared" si="666"/>
        <v>0</v>
      </c>
      <c r="AA94" s="8"/>
      <c r="AB94" s="155">
        <f>IF(OR($M94="",$M94=0),0,IF(AB$2&lt;10,VLOOKUP(TEXT($C94,"МММ"),'Расчет нагрузки'!$L$2:$Q$13,AB$2,0),$D94*AB$2))</f>
        <v>0</v>
      </c>
      <c r="AC94" s="155">
        <f>IF(OR($Q94="",$Q94=0),0,IF(AC$2&lt;10,VLOOKUP(TEXT($C94,"МММ"),'Расчет нагрузки'!$L$2:$Q$13,AC$2,0),$D94*AC$2))</f>
        <v>0</v>
      </c>
      <c r="AD94" s="8"/>
      <c r="AE94" s="69">
        <v>1</v>
      </c>
      <c r="AF94" s="69">
        <v>1</v>
      </c>
      <c r="AG94" s="8"/>
      <c r="AH94" s="13">
        <f t="shared" si="637"/>
        <v>0</v>
      </c>
      <c r="AI94" s="13">
        <f t="shared" si="638"/>
        <v>0</v>
      </c>
      <c r="AJ94" s="13">
        <f t="shared" si="639"/>
        <v>0</v>
      </c>
      <c r="AK94" s="13">
        <f t="shared" si="640"/>
        <v>0</v>
      </c>
      <c r="AL94" s="13">
        <f t="shared" si="641"/>
        <v>0</v>
      </c>
      <c r="AM94" s="13">
        <f t="shared" si="642"/>
        <v>0</v>
      </c>
      <c r="AN94" s="13">
        <f t="shared" si="643"/>
        <v>0</v>
      </c>
      <c r="AO94" s="13">
        <f t="shared" si="644"/>
        <v>0</v>
      </c>
      <c r="AP94" s="13">
        <f t="shared" si="645"/>
        <v>0</v>
      </c>
      <c r="AQ94" s="13">
        <f t="shared" si="646"/>
        <v>0</v>
      </c>
      <c r="AR94" s="13">
        <f t="shared" si="647"/>
        <v>0</v>
      </c>
      <c r="AS94" s="13">
        <f t="shared" si="648"/>
        <v>0</v>
      </c>
      <c r="AT94" s="13">
        <f t="shared" si="649"/>
        <v>0</v>
      </c>
      <c r="AU94" s="13">
        <f t="shared" si="650"/>
        <v>0</v>
      </c>
      <c r="AV94" s="13">
        <f t="shared" si="651"/>
        <v>0</v>
      </c>
      <c r="AW94" s="13">
        <f t="shared" si="652"/>
        <v>0</v>
      </c>
      <c r="AX94" s="4"/>
    </row>
    <row r="95" spans="1:50" outlineLevel="1">
      <c r="A95" s="8" t="str">
        <f>IF(C95=Форма!$B$7*1,"1 месяц",IF(C95&gt;Форма!$B$7,(LEFT(A94,SEARCH(" ",A94,1)-1)+1)&amp;" месяц",""))</f>
        <v/>
      </c>
      <c r="B95" s="32" t="str">
        <f>IF(SUM($E$6:$L95)=0,"-",IF(SUM($E95:$L95)&gt;0,IF(AND($C95&gt;=$B$1,$C95&lt;=$B$2)*1=1,$A$1,"факт"),"прогноз"))</f>
        <v>-</v>
      </c>
      <c r="C95" s="33">
        <v>44348</v>
      </c>
      <c r="D95" s="34">
        <f>VLOOKUP($C95,'F1'!$A:$B,2,0)</f>
        <v>21</v>
      </c>
      <c r="E95" s="14"/>
      <c r="F95" s="14"/>
      <c r="G95" s="14"/>
      <c r="H95" s="14"/>
      <c r="I95" s="14"/>
      <c r="J95" s="14"/>
      <c r="K95" s="14"/>
      <c r="L95" s="14"/>
      <c r="M95" s="204">
        <f t="shared" si="653"/>
        <v>0</v>
      </c>
      <c r="N95" s="15">
        <f t="shared" si="654"/>
        <v>0</v>
      </c>
      <c r="O95" s="15">
        <f t="shared" si="655"/>
        <v>0</v>
      </c>
      <c r="P95" s="15">
        <f t="shared" si="656"/>
        <v>0</v>
      </c>
      <c r="Q95" s="204">
        <f t="shared" si="657"/>
        <v>0</v>
      </c>
      <c r="R95" s="15">
        <f t="shared" si="658"/>
        <v>0</v>
      </c>
      <c r="S95" s="15">
        <f t="shared" si="659"/>
        <v>0</v>
      </c>
      <c r="T95" s="15">
        <f t="shared" si="660"/>
        <v>0</v>
      </c>
      <c r="U95" s="9">
        <f t="shared" si="661"/>
        <v>0</v>
      </c>
      <c r="V95" s="9">
        <f t="shared" si="662"/>
        <v>0</v>
      </c>
      <c r="W95" s="28">
        <f t="shared" si="663"/>
        <v>0</v>
      </c>
      <c r="X95" s="9">
        <f t="shared" si="664"/>
        <v>0</v>
      </c>
      <c r="Y95" s="9">
        <f t="shared" si="665"/>
        <v>0</v>
      </c>
      <c r="Z95" s="28">
        <f t="shared" si="666"/>
        <v>0</v>
      </c>
      <c r="AA95" s="8"/>
      <c r="AB95" s="155">
        <f>IF(OR($M95="",$M95=0),0,IF(AB$2&lt;10,VLOOKUP(TEXT($C95,"МММ"),'Расчет нагрузки'!$L$2:$Q$13,AB$2,0),$D95*AB$2))</f>
        <v>0</v>
      </c>
      <c r="AC95" s="155">
        <f>IF(OR($Q95="",$Q95=0),0,IF(AC$2&lt;10,VLOOKUP(TEXT($C95,"МММ"),'Расчет нагрузки'!$L$2:$Q$13,AC$2,0),$D95*AC$2))</f>
        <v>0</v>
      </c>
      <c r="AD95" s="8"/>
      <c r="AE95" s="69">
        <v>1</v>
      </c>
      <c r="AF95" s="69">
        <v>1</v>
      </c>
      <c r="AG95" s="8"/>
      <c r="AH95" s="13">
        <f t="shared" si="637"/>
        <v>0</v>
      </c>
      <c r="AI95" s="13">
        <f t="shared" si="638"/>
        <v>0</v>
      </c>
      <c r="AJ95" s="13">
        <f t="shared" si="639"/>
        <v>0</v>
      </c>
      <c r="AK95" s="13">
        <f t="shared" si="640"/>
        <v>0</v>
      </c>
      <c r="AL95" s="13">
        <f t="shared" si="641"/>
        <v>0</v>
      </c>
      <c r="AM95" s="13">
        <f t="shared" si="642"/>
        <v>0</v>
      </c>
      <c r="AN95" s="13">
        <f t="shared" si="643"/>
        <v>0</v>
      </c>
      <c r="AO95" s="13">
        <f t="shared" si="644"/>
        <v>0</v>
      </c>
      <c r="AP95" s="13">
        <f t="shared" si="645"/>
        <v>0</v>
      </c>
      <c r="AQ95" s="13">
        <f t="shared" si="646"/>
        <v>0</v>
      </c>
      <c r="AR95" s="13">
        <f t="shared" si="647"/>
        <v>0</v>
      </c>
      <c r="AS95" s="13">
        <f t="shared" si="648"/>
        <v>0</v>
      </c>
      <c r="AT95" s="13">
        <f t="shared" si="649"/>
        <v>0</v>
      </c>
      <c r="AU95" s="13">
        <f t="shared" si="650"/>
        <v>0</v>
      </c>
      <c r="AV95" s="13">
        <f t="shared" si="651"/>
        <v>0</v>
      </c>
      <c r="AW95" s="13">
        <f t="shared" si="652"/>
        <v>0</v>
      </c>
      <c r="AX95" s="4"/>
    </row>
    <row r="96" spans="1:50" outlineLevel="1">
      <c r="A96" s="8" t="str">
        <f>IF(C96=Форма!$B$7*1,"1 месяц",IF(C96&gt;Форма!$B$7,(LEFT(A95,SEARCH(" ",A95,1)-1)+1)&amp;" месяц",""))</f>
        <v/>
      </c>
      <c r="B96" s="32" t="str">
        <f>IF(SUM($E$6:$L96)=0,"-",IF(SUM($E96:$L96)&gt;0,IF(AND($C96&gt;=$B$1,$C96&lt;=$B$2)*1=1,$A$1,"факт"),"прогноз"))</f>
        <v>-</v>
      </c>
      <c r="C96" s="33">
        <v>44378</v>
      </c>
      <c r="D96" s="34">
        <f>VLOOKUP($C96,'F1'!$A:$B,2,0)</f>
        <v>22</v>
      </c>
      <c r="E96" s="14"/>
      <c r="F96" s="14"/>
      <c r="G96" s="14"/>
      <c r="H96" s="14"/>
      <c r="I96" s="14"/>
      <c r="J96" s="14"/>
      <c r="K96" s="14"/>
      <c r="L96" s="14"/>
      <c r="M96" s="204">
        <f t="shared" si="653"/>
        <v>0</v>
      </c>
      <c r="N96" s="15">
        <f t="shared" si="654"/>
        <v>0</v>
      </c>
      <c r="O96" s="15">
        <f t="shared" si="655"/>
        <v>0</v>
      </c>
      <c r="P96" s="15">
        <f t="shared" si="656"/>
        <v>0</v>
      </c>
      <c r="Q96" s="204">
        <f t="shared" si="657"/>
        <v>0</v>
      </c>
      <c r="R96" s="15">
        <f t="shared" si="658"/>
        <v>0</v>
      </c>
      <c r="S96" s="15">
        <f t="shared" si="659"/>
        <v>0</v>
      </c>
      <c r="T96" s="15">
        <f t="shared" si="660"/>
        <v>0</v>
      </c>
      <c r="U96" s="9">
        <f t="shared" si="661"/>
        <v>0</v>
      </c>
      <c r="V96" s="9">
        <f t="shared" si="662"/>
        <v>0</v>
      </c>
      <c r="W96" s="28">
        <f t="shared" si="663"/>
        <v>0</v>
      </c>
      <c r="X96" s="9">
        <f t="shared" si="664"/>
        <v>0</v>
      </c>
      <c r="Y96" s="9">
        <f t="shared" si="665"/>
        <v>0</v>
      </c>
      <c r="Z96" s="28">
        <f t="shared" si="666"/>
        <v>0</v>
      </c>
      <c r="AA96" s="8"/>
      <c r="AB96" s="155">
        <f>IF(OR($M96="",$M96=0),0,IF(AB$2&lt;10,VLOOKUP(TEXT($C96,"МММ"),'Расчет нагрузки'!$L$2:$Q$13,AB$2,0),$D96*AB$2))</f>
        <v>0</v>
      </c>
      <c r="AC96" s="155">
        <f>IF(OR($Q96="",$Q96=0),0,IF(AC$2&lt;10,VLOOKUP(TEXT($C96,"МММ"),'Расчет нагрузки'!$L$2:$Q$13,AC$2,0),$D96*AC$2))</f>
        <v>0</v>
      </c>
      <c r="AD96" s="8"/>
      <c r="AE96" s="69">
        <v>1</v>
      </c>
      <c r="AF96" s="69">
        <v>1</v>
      </c>
      <c r="AG96" s="8"/>
      <c r="AH96" s="13">
        <f t="shared" si="637"/>
        <v>0</v>
      </c>
      <c r="AI96" s="13">
        <f t="shared" si="638"/>
        <v>0</v>
      </c>
      <c r="AJ96" s="13">
        <f t="shared" si="639"/>
        <v>0</v>
      </c>
      <c r="AK96" s="13">
        <f t="shared" si="640"/>
        <v>0</v>
      </c>
      <c r="AL96" s="13">
        <f t="shared" si="641"/>
        <v>0</v>
      </c>
      <c r="AM96" s="13">
        <f t="shared" si="642"/>
        <v>0</v>
      </c>
      <c r="AN96" s="13">
        <f t="shared" si="643"/>
        <v>0</v>
      </c>
      <c r="AO96" s="13">
        <f t="shared" si="644"/>
        <v>0</v>
      </c>
      <c r="AP96" s="13">
        <f t="shared" si="645"/>
        <v>0</v>
      </c>
      <c r="AQ96" s="13">
        <f t="shared" si="646"/>
        <v>0</v>
      </c>
      <c r="AR96" s="13">
        <f t="shared" si="647"/>
        <v>0</v>
      </c>
      <c r="AS96" s="13">
        <f t="shared" si="648"/>
        <v>0</v>
      </c>
      <c r="AT96" s="13">
        <f t="shared" si="649"/>
        <v>0</v>
      </c>
      <c r="AU96" s="13">
        <f t="shared" si="650"/>
        <v>0</v>
      </c>
      <c r="AV96" s="13">
        <f t="shared" si="651"/>
        <v>0</v>
      </c>
      <c r="AW96" s="13">
        <f t="shared" si="652"/>
        <v>0</v>
      </c>
      <c r="AX96" s="4"/>
    </row>
    <row r="97" spans="1:50" outlineLevel="1">
      <c r="A97" s="8" t="str">
        <f>IF(C97=Форма!$B$7*1,"1 месяц",IF(C97&gt;Форма!$B$7,(LEFT(A96,SEARCH(" ",A96,1)-1)+1)&amp;" месяц",""))</f>
        <v/>
      </c>
      <c r="B97" s="32" t="str">
        <f>IF(SUM($E$6:$L97)=0,"-",IF(SUM($E97:$L97)&gt;0,IF(AND($C97&gt;=$B$1,$C97&lt;=$B$2)*1=1,$A$1,"факт"),"прогноз"))</f>
        <v>-</v>
      </c>
      <c r="C97" s="33">
        <v>44409</v>
      </c>
      <c r="D97" s="34">
        <f>VLOOKUP($C97,'F1'!$A:$B,2,0)</f>
        <v>22</v>
      </c>
      <c r="E97" s="14"/>
      <c r="F97" s="14"/>
      <c r="G97" s="14"/>
      <c r="H97" s="14"/>
      <c r="I97" s="14"/>
      <c r="J97" s="14"/>
      <c r="K97" s="14"/>
      <c r="L97" s="14"/>
      <c r="M97" s="204">
        <f t="shared" si="653"/>
        <v>0</v>
      </c>
      <c r="N97" s="15">
        <f t="shared" si="654"/>
        <v>0</v>
      </c>
      <c r="O97" s="15">
        <f t="shared" si="655"/>
        <v>0</v>
      </c>
      <c r="P97" s="15">
        <f t="shared" si="656"/>
        <v>0</v>
      </c>
      <c r="Q97" s="204">
        <f t="shared" si="657"/>
        <v>0</v>
      </c>
      <c r="R97" s="15">
        <f t="shared" si="658"/>
        <v>0</v>
      </c>
      <c r="S97" s="15">
        <f t="shared" si="659"/>
        <v>0</v>
      </c>
      <c r="T97" s="15">
        <f t="shared" si="660"/>
        <v>0</v>
      </c>
      <c r="U97" s="9">
        <f t="shared" si="661"/>
        <v>0</v>
      </c>
      <c r="V97" s="9">
        <f t="shared" si="662"/>
        <v>0</v>
      </c>
      <c r="W97" s="28">
        <f t="shared" si="663"/>
        <v>0</v>
      </c>
      <c r="X97" s="9">
        <f t="shared" si="664"/>
        <v>0</v>
      </c>
      <c r="Y97" s="9">
        <f t="shared" si="665"/>
        <v>0</v>
      </c>
      <c r="Z97" s="28">
        <f t="shared" si="666"/>
        <v>0</v>
      </c>
      <c r="AA97" s="8"/>
      <c r="AB97" s="155">
        <f>IF(OR($M97="",$M97=0),0,IF(AB$2&lt;10,VLOOKUP(TEXT($C97,"МММ"),'Расчет нагрузки'!$L$2:$Q$13,AB$2,0),$D97*AB$2))</f>
        <v>0</v>
      </c>
      <c r="AC97" s="155">
        <f>IF(OR($Q97="",$Q97=0),0,IF(AC$2&lt;10,VLOOKUP(TEXT($C97,"МММ"),'Расчет нагрузки'!$L$2:$Q$13,AC$2,0),$D97*AC$2))</f>
        <v>0</v>
      </c>
      <c r="AD97" s="8"/>
      <c r="AE97" s="69">
        <v>1</v>
      </c>
      <c r="AF97" s="69">
        <v>1</v>
      </c>
      <c r="AG97" s="8"/>
      <c r="AH97" s="13">
        <f t="shared" si="637"/>
        <v>0</v>
      </c>
      <c r="AI97" s="13">
        <f t="shared" si="638"/>
        <v>0</v>
      </c>
      <c r="AJ97" s="13">
        <f t="shared" si="639"/>
        <v>0</v>
      </c>
      <c r="AK97" s="13">
        <f t="shared" si="640"/>
        <v>0</v>
      </c>
      <c r="AL97" s="13">
        <f t="shared" si="641"/>
        <v>0</v>
      </c>
      <c r="AM97" s="13">
        <f t="shared" si="642"/>
        <v>0</v>
      </c>
      <c r="AN97" s="13">
        <f t="shared" si="643"/>
        <v>0</v>
      </c>
      <c r="AO97" s="13">
        <f t="shared" si="644"/>
        <v>0</v>
      </c>
      <c r="AP97" s="13">
        <f t="shared" si="645"/>
        <v>0</v>
      </c>
      <c r="AQ97" s="13">
        <f t="shared" si="646"/>
        <v>0</v>
      </c>
      <c r="AR97" s="13">
        <f t="shared" si="647"/>
        <v>0</v>
      </c>
      <c r="AS97" s="13">
        <f t="shared" si="648"/>
        <v>0</v>
      </c>
      <c r="AT97" s="13">
        <f t="shared" si="649"/>
        <v>0</v>
      </c>
      <c r="AU97" s="13">
        <f t="shared" si="650"/>
        <v>0</v>
      </c>
      <c r="AV97" s="13">
        <f t="shared" si="651"/>
        <v>0</v>
      </c>
      <c r="AW97" s="13">
        <f t="shared" si="652"/>
        <v>0</v>
      </c>
      <c r="AX97" s="4"/>
    </row>
    <row r="98" spans="1:50" outlineLevel="1">
      <c r="A98" s="8" t="str">
        <f>IF(C98=Форма!$B$7*1,"1 месяц",IF(C98&gt;Форма!$B$7,(LEFT(A97,SEARCH(" ",A97,1)-1)+1)&amp;" месяц",""))</f>
        <v/>
      </c>
      <c r="B98" s="32" t="str">
        <f>IF(SUM($E$6:$L98)=0,"-",IF(SUM($E98:$L98)&gt;0,IF(AND($C98&gt;=$B$1,$C98&lt;=$B$2)*1=1,$A$1,"факт"),"прогноз"))</f>
        <v>-</v>
      </c>
      <c r="C98" s="33">
        <v>44440</v>
      </c>
      <c r="D98" s="34">
        <f>VLOOKUP($C98,'F1'!$A:$B,2,0)</f>
        <v>22</v>
      </c>
      <c r="E98" s="14"/>
      <c r="F98" s="14"/>
      <c r="G98" s="14"/>
      <c r="H98" s="14"/>
      <c r="I98" s="14"/>
      <c r="J98" s="14"/>
      <c r="K98" s="14"/>
      <c r="L98" s="14"/>
      <c r="M98" s="204">
        <f t="shared" si="653"/>
        <v>0</v>
      </c>
      <c r="N98" s="15">
        <f t="shared" si="654"/>
        <v>0</v>
      </c>
      <c r="O98" s="15">
        <f t="shared" si="655"/>
        <v>0</v>
      </c>
      <c r="P98" s="15">
        <f t="shared" si="656"/>
        <v>0</v>
      </c>
      <c r="Q98" s="204">
        <f t="shared" si="657"/>
        <v>0</v>
      </c>
      <c r="R98" s="15">
        <f t="shared" si="658"/>
        <v>0</v>
      </c>
      <c r="S98" s="15">
        <f t="shared" si="659"/>
        <v>0</v>
      </c>
      <c r="T98" s="15">
        <f t="shared" si="660"/>
        <v>0</v>
      </c>
      <c r="U98" s="9">
        <f t="shared" si="661"/>
        <v>0</v>
      </c>
      <c r="V98" s="9">
        <f t="shared" si="662"/>
        <v>0</v>
      </c>
      <c r="W98" s="28">
        <f t="shared" si="663"/>
        <v>0</v>
      </c>
      <c r="X98" s="9">
        <f t="shared" si="664"/>
        <v>0</v>
      </c>
      <c r="Y98" s="9">
        <f t="shared" si="665"/>
        <v>0</v>
      </c>
      <c r="Z98" s="28">
        <f t="shared" si="666"/>
        <v>0</v>
      </c>
      <c r="AA98" s="8"/>
      <c r="AB98" s="155">
        <f>IF(OR($M98="",$M98=0),0,IF(AB$2&lt;10,VLOOKUP(TEXT($C98,"МММ"),'Расчет нагрузки'!$L$2:$Q$13,AB$2,0),$D98*AB$2))</f>
        <v>0</v>
      </c>
      <c r="AC98" s="155">
        <f>IF(OR($Q98="",$Q98=0),0,IF(AC$2&lt;10,VLOOKUP(TEXT($C98,"МММ"),'Расчет нагрузки'!$L$2:$Q$13,AC$2,0),$D98*AC$2))</f>
        <v>0</v>
      </c>
      <c r="AD98" s="8"/>
      <c r="AE98" s="69">
        <v>1</v>
      </c>
      <c r="AF98" s="69">
        <v>1</v>
      </c>
      <c r="AG98" s="8"/>
      <c r="AH98" s="13">
        <f t="shared" ref="AH98" si="667">E98</f>
        <v>0</v>
      </c>
      <c r="AI98" s="13">
        <f t="shared" ref="AI98" si="668">F98</f>
        <v>0</v>
      </c>
      <c r="AJ98" s="13">
        <f t="shared" ref="AJ98" si="669">G98</f>
        <v>0</v>
      </c>
      <c r="AK98" s="13">
        <f t="shared" ref="AK98" si="670">H98</f>
        <v>0</v>
      </c>
      <c r="AL98" s="13">
        <f t="shared" ref="AL98" si="671">I98</f>
        <v>0</v>
      </c>
      <c r="AM98" s="13">
        <f t="shared" ref="AM98" si="672">J98</f>
        <v>0</v>
      </c>
      <c r="AN98" s="13">
        <f t="shared" ref="AN98" si="673">K98</f>
        <v>0</v>
      </c>
      <c r="AO98" s="13">
        <f t="shared" ref="AO98" si="674">L98</f>
        <v>0</v>
      </c>
      <c r="AP98" s="13">
        <f t="shared" ref="AP98" si="675">E98</f>
        <v>0</v>
      </c>
      <c r="AQ98" s="13">
        <f t="shared" ref="AQ98" si="676">F98</f>
        <v>0</v>
      </c>
      <c r="AR98" s="13">
        <f t="shared" ref="AR98" si="677">G98</f>
        <v>0</v>
      </c>
      <c r="AS98" s="13">
        <f t="shared" ref="AS98" si="678">H98</f>
        <v>0</v>
      </c>
      <c r="AT98" s="13">
        <f t="shared" ref="AT98" si="679">I98</f>
        <v>0</v>
      </c>
      <c r="AU98" s="13">
        <f t="shared" ref="AU98" si="680">J98</f>
        <v>0</v>
      </c>
      <c r="AV98" s="13">
        <f t="shared" ref="AV98" si="681">K98</f>
        <v>0</v>
      </c>
      <c r="AW98" s="13">
        <f t="shared" ref="AW98" si="682">L98</f>
        <v>0</v>
      </c>
      <c r="AX98" s="4"/>
    </row>
    <row r="99" spans="1:50" outlineLevel="1">
      <c r="A99" s="8" t="str">
        <f>IF(C99=Форма!$B$7*1,"1 месяц",IF(C99&gt;Форма!$B$7,(LEFT(A98,SEARCH(" ",A98,1)-1)+1)&amp;" месяц",""))</f>
        <v/>
      </c>
      <c r="B99" s="32" t="str">
        <f>IF(SUM($E$6:$L99)=0,"-",IF(SUM($E99:$L99)&gt;0,IF(AND($C99&gt;=$B$1,$C99&lt;=$B$2)*1=1,$A$1,"факт"),"прогноз"))</f>
        <v>-</v>
      </c>
      <c r="C99" s="33">
        <v>44470</v>
      </c>
      <c r="D99" s="34">
        <f>VLOOKUP($C99,'F1'!$A:$B,2,0)</f>
        <v>21</v>
      </c>
      <c r="E99" s="14"/>
      <c r="F99" s="14"/>
      <c r="G99" s="14"/>
      <c r="H99" s="14"/>
      <c r="I99" s="14"/>
      <c r="J99" s="14"/>
      <c r="K99" s="14"/>
      <c r="L99" s="14"/>
      <c r="M99" s="204">
        <f t="shared" si="653"/>
        <v>0</v>
      </c>
      <c r="N99" s="15">
        <f t="shared" si="654"/>
        <v>0</v>
      </c>
      <c r="O99" s="15">
        <f t="shared" si="655"/>
        <v>0</v>
      </c>
      <c r="P99" s="15">
        <f t="shared" si="656"/>
        <v>0</v>
      </c>
      <c r="Q99" s="204">
        <f t="shared" si="657"/>
        <v>0</v>
      </c>
      <c r="R99" s="15">
        <f t="shared" si="658"/>
        <v>0</v>
      </c>
      <c r="S99" s="15">
        <f t="shared" si="659"/>
        <v>0</v>
      </c>
      <c r="T99" s="15">
        <f t="shared" si="660"/>
        <v>0</v>
      </c>
      <c r="U99" s="9">
        <f t="shared" si="661"/>
        <v>0</v>
      </c>
      <c r="V99" s="9">
        <f t="shared" si="662"/>
        <v>0</v>
      </c>
      <c r="W99" s="28">
        <f t="shared" si="663"/>
        <v>0</v>
      </c>
      <c r="X99" s="9">
        <f t="shared" si="664"/>
        <v>0</v>
      </c>
      <c r="Y99" s="9">
        <f t="shared" si="665"/>
        <v>0</v>
      </c>
      <c r="Z99" s="28">
        <f t="shared" si="666"/>
        <v>0</v>
      </c>
      <c r="AA99" s="8"/>
      <c r="AB99" s="155">
        <f>IF(OR($M99="",$M99=0),0,IF(AB$2&lt;10,VLOOKUP(TEXT($C99,"МММ"),'Расчет нагрузки'!$L$2:$Q$13,AB$2,0),$D99*AB$2))</f>
        <v>0</v>
      </c>
      <c r="AC99" s="155">
        <f>IF(OR($Q99="",$Q99=0),0,IF(AC$2&lt;10,VLOOKUP(TEXT($C99,"МММ"),'Расчет нагрузки'!$L$2:$Q$13,AC$2,0),$D99*AC$2))</f>
        <v>0</v>
      </c>
      <c r="AD99" s="8"/>
      <c r="AE99" s="69">
        <v>1</v>
      </c>
      <c r="AF99" s="69">
        <v>1</v>
      </c>
      <c r="AG99" s="8"/>
      <c r="AH99" s="13">
        <f t="shared" ref="AH99:AH100" si="683">E99</f>
        <v>0</v>
      </c>
      <c r="AI99" s="13">
        <f t="shared" ref="AI99:AI100" si="684">F99</f>
        <v>0</v>
      </c>
      <c r="AJ99" s="13">
        <f t="shared" ref="AJ99:AJ100" si="685">G99</f>
        <v>0</v>
      </c>
      <c r="AK99" s="13">
        <f t="shared" ref="AK99:AK100" si="686">H99</f>
        <v>0</v>
      </c>
      <c r="AL99" s="13">
        <f t="shared" ref="AL99:AL100" si="687">I99</f>
        <v>0</v>
      </c>
      <c r="AM99" s="13">
        <f t="shared" ref="AM99:AM100" si="688">J99</f>
        <v>0</v>
      </c>
      <c r="AN99" s="13">
        <f t="shared" ref="AN99:AN100" si="689">K99</f>
        <v>0</v>
      </c>
      <c r="AO99" s="13">
        <f t="shared" ref="AO99:AO100" si="690">L99</f>
        <v>0</v>
      </c>
      <c r="AP99" s="13">
        <f t="shared" ref="AP99:AP100" si="691">E99</f>
        <v>0</v>
      </c>
      <c r="AQ99" s="13">
        <f t="shared" ref="AQ99:AQ100" si="692">F99</f>
        <v>0</v>
      </c>
      <c r="AR99" s="13">
        <f t="shared" ref="AR99:AR100" si="693">G99</f>
        <v>0</v>
      </c>
      <c r="AS99" s="13">
        <f t="shared" ref="AS99:AS100" si="694">H99</f>
        <v>0</v>
      </c>
      <c r="AT99" s="13">
        <f t="shared" ref="AT99:AT100" si="695">I99</f>
        <v>0</v>
      </c>
      <c r="AU99" s="13">
        <f t="shared" ref="AU99:AU100" si="696">J99</f>
        <v>0</v>
      </c>
      <c r="AV99" s="13">
        <f t="shared" ref="AV99:AV100" si="697">K99</f>
        <v>0</v>
      </c>
      <c r="AW99" s="13">
        <f t="shared" ref="AW99:AW100" si="698">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44501</v>
      </c>
      <c r="D100" s="34">
        <f>VLOOKUP($C100,'F1'!$A:$B,2,0)</f>
        <v>20</v>
      </c>
      <c r="E100" s="14"/>
      <c r="F100" s="14"/>
      <c r="G100" s="14"/>
      <c r="H100" s="14"/>
      <c r="I100" s="14"/>
      <c r="J100" s="14"/>
      <c r="K100" s="14"/>
      <c r="L100" s="14"/>
      <c r="M100" s="204">
        <f t="shared" si="653"/>
        <v>0</v>
      </c>
      <c r="N100" s="15">
        <f t="shared" si="654"/>
        <v>0</v>
      </c>
      <c r="O100" s="15">
        <f t="shared" si="655"/>
        <v>0</v>
      </c>
      <c r="P100" s="15">
        <f t="shared" si="656"/>
        <v>0</v>
      </c>
      <c r="Q100" s="204">
        <f t="shared" si="657"/>
        <v>0</v>
      </c>
      <c r="R100" s="15">
        <f t="shared" si="658"/>
        <v>0</v>
      </c>
      <c r="S100" s="15">
        <f t="shared" si="659"/>
        <v>0</v>
      </c>
      <c r="T100" s="15">
        <f t="shared" si="660"/>
        <v>0</v>
      </c>
      <c r="U100" s="9">
        <f t="shared" si="661"/>
        <v>0</v>
      </c>
      <c r="V100" s="9">
        <f t="shared" si="662"/>
        <v>0</v>
      </c>
      <c r="W100" s="28">
        <f t="shared" si="663"/>
        <v>0</v>
      </c>
      <c r="X100" s="9">
        <f t="shared" si="664"/>
        <v>0</v>
      </c>
      <c r="Y100" s="9">
        <f t="shared" si="665"/>
        <v>0</v>
      </c>
      <c r="Z100" s="28">
        <f t="shared" si="666"/>
        <v>0</v>
      </c>
      <c r="AA100" s="8"/>
      <c r="AB100" s="155">
        <f>IF(OR($M100="",$M100=0),0,IF(AB$2&lt;10,VLOOKUP(TEXT($C100,"МММ"),'Расчет нагрузки'!$L$2:$Q$13,AB$2,0),$D100*AB$2))</f>
        <v>0</v>
      </c>
      <c r="AC100" s="155">
        <f>IF(OR($Q100="",$Q100=0),0,IF(AC$2&lt;10,VLOOKUP(TEXT($C100,"МММ"),'Расчет нагрузки'!$L$2:$Q$13,AC$2,0),$D100*AC$2))</f>
        <v>0</v>
      </c>
      <c r="AD100" s="8"/>
      <c r="AE100" s="69">
        <v>1</v>
      </c>
      <c r="AF100" s="69">
        <v>1</v>
      </c>
      <c r="AG100" s="8"/>
      <c r="AH100" s="13">
        <f t="shared" si="683"/>
        <v>0</v>
      </c>
      <c r="AI100" s="13">
        <f t="shared" si="684"/>
        <v>0</v>
      </c>
      <c r="AJ100" s="13">
        <f t="shared" si="685"/>
        <v>0</v>
      </c>
      <c r="AK100" s="13">
        <f t="shared" si="686"/>
        <v>0</v>
      </c>
      <c r="AL100" s="13">
        <f t="shared" si="687"/>
        <v>0</v>
      </c>
      <c r="AM100" s="13">
        <f t="shared" si="688"/>
        <v>0</v>
      </c>
      <c r="AN100" s="13">
        <f t="shared" si="689"/>
        <v>0</v>
      </c>
      <c r="AO100" s="13">
        <f t="shared" si="690"/>
        <v>0</v>
      </c>
      <c r="AP100" s="13">
        <f t="shared" si="691"/>
        <v>0</v>
      </c>
      <c r="AQ100" s="13">
        <f t="shared" si="692"/>
        <v>0</v>
      </c>
      <c r="AR100" s="13">
        <f t="shared" si="693"/>
        <v>0</v>
      </c>
      <c r="AS100" s="13">
        <f t="shared" si="694"/>
        <v>0</v>
      </c>
      <c r="AT100" s="13">
        <f t="shared" si="695"/>
        <v>0</v>
      </c>
      <c r="AU100" s="13">
        <f t="shared" si="696"/>
        <v>0</v>
      </c>
      <c r="AV100" s="13">
        <f t="shared" si="697"/>
        <v>0</v>
      </c>
      <c r="AW100" s="13">
        <f t="shared" si="698"/>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44531</v>
      </c>
      <c r="D101" s="34">
        <f>VLOOKUP($C101,'F1'!$A:$B,2,0)</f>
        <v>22</v>
      </c>
      <c r="E101" s="14"/>
      <c r="F101" s="14"/>
      <c r="G101" s="14"/>
      <c r="H101" s="14"/>
      <c r="I101" s="14"/>
      <c r="J101" s="14"/>
      <c r="K101" s="14"/>
      <c r="L101" s="14"/>
      <c r="M101" s="204">
        <f t="shared" si="653"/>
        <v>0</v>
      </c>
      <c r="N101" s="15">
        <f t="shared" si="654"/>
        <v>0</v>
      </c>
      <c r="O101" s="15">
        <f t="shared" si="655"/>
        <v>0</v>
      </c>
      <c r="P101" s="15">
        <f t="shared" si="656"/>
        <v>0</v>
      </c>
      <c r="Q101" s="204">
        <f t="shared" si="657"/>
        <v>0</v>
      </c>
      <c r="R101" s="15">
        <f t="shared" si="658"/>
        <v>0</v>
      </c>
      <c r="S101" s="15">
        <f t="shared" si="659"/>
        <v>0</v>
      </c>
      <c r="T101" s="15">
        <f t="shared" si="660"/>
        <v>0</v>
      </c>
      <c r="U101" s="9">
        <f t="shared" si="661"/>
        <v>0</v>
      </c>
      <c r="V101" s="9">
        <f t="shared" si="662"/>
        <v>0</v>
      </c>
      <c r="W101" s="28">
        <f t="shared" si="663"/>
        <v>0</v>
      </c>
      <c r="X101" s="9">
        <f t="shared" si="664"/>
        <v>0</v>
      </c>
      <c r="Y101" s="9">
        <f t="shared" si="665"/>
        <v>0</v>
      </c>
      <c r="Z101" s="28">
        <f t="shared" si="666"/>
        <v>0</v>
      </c>
      <c r="AA101" s="8"/>
      <c r="AB101" s="155">
        <f>IF(OR($M101="",$M101=0),0,IF(AB$2&lt;10,VLOOKUP(TEXT($C101,"МММ"),'Расчет нагрузки'!$L$2:$Q$13,AB$2,0),$D101*AB$2))</f>
        <v>0</v>
      </c>
      <c r="AC101" s="155">
        <f>IF(OR($Q101="",$Q101=0),0,IF(AC$2&lt;10,VLOOKUP(TEXT($C101,"МММ"),'Расчет нагрузки'!$L$2:$Q$13,AC$2,0),$D101*AC$2))</f>
        <v>0</v>
      </c>
      <c r="AD101" s="8"/>
      <c r="AE101" s="69">
        <v>1</v>
      </c>
      <c r="AF101" s="69">
        <v>1</v>
      </c>
      <c r="AG101" s="8"/>
      <c r="AH101" s="13">
        <f t="shared" ref="AH101" si="699">E101</f>
        <v>0</v>
      </c>
      <c r="AI101" s="13">
        <f t="shared" ref="AI101" si="700">F101</f>
        <v>0</v>
      </c>
      <c r="AJ101" s="13">
        <f t="shared" ref="AJ101" si="701">G101</f>
        <v>0</v>
      </c>
      <c r="AK101" s="13">
        <f t="shared" ref="AK101" si="702">H101</f>
        <v>0</v>
      </c>
      <c r="AL101" s="13">
        <f t="shared" ref="AL101" si="703">I101</f>
        <v>0</v>
      </c>
      <c r="AM101" s="13">
        <f t="shared" ref="AM101" si="704">J101</f>
        <v>0</v>
      </c>
      <c r="AN101" s="13">
        <f t="shared" ref="AN101" si="705">K101</f>
        <v>0</v>
      </c>
      <c r="AO101" s="13">
        <f t="shared" ref="AO101" si="706">L101</f>
        <v>0</v>
      </c>
      <c r="AP101" s="13">
        <f t="shared" ref="AP101" si="707">E101</f>
        <v>0</v>
      </c>
      <c r="AQ101" s="13">
        <f t="shared" ref="AQ101" si="708">F101</f>
        <v>0</v>
      </c>
      <c r="AR101" s="13">
        <f t="shared" ref="AR101" si="709">G101</f>
        <v>0</v>
      </c>
      <c r="AS101" s="13">
        <f t="shared" ref="AS101" si="710">H101</f>
        <v>0</v>
      </c>
      <c r="AT101" s="13">
        <f t="shared" ref="AT101" si="711">I101</f>
        <v>0</v>
      </c>
      <c r="AU101" s="13">
        <f t="shared" ref="AU101" si="712">J101</f>
        <v>0</v>
      </c>
      <c r="AV101" s="13">
        <f t="shared" ref="AV101" si="713">K101</f>
        <v>0</v>
      </c>
      <c r="AW101" s="13">
        <f t="shared" ref="AW101" si="714">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44562</v>
      </c>
      <c r="D102" s="34">
        <f>VLOOKUP($C102,'F1'!$A:$B,2,0)</f>
        <v>16</v>
      </c>
      <c r="E102" s="14"/>
      <c r="F102" s="14"/>
      <c r="G102" s="14"/>
      <c r="H102" s="14"/>
      <c r="I102" s="14"/>
      <c r="J102" s="14"/>
      <c r="K102" s="14"/>
      <c r="L102" s="14"/>
      <c r="M102" s="204">
        <f t="shared" si="653"/>
        <v>0</v>
      </c>
      <c r="N102" s="15">
        <f t="shared" si="654"/>
        <v>0</v>
      </c>
      <c r="O102" s="15">
        <f t="shared" si="655"/>
        <v>0</v>
      </c>
      <c r="P102" s="15">
        <f t="shared" si="656"/>
        <v>0</v>
      </c>
      <c r="Q102" s="204">
        <f t="shared" si="657"/>
        <v>0</v>
      </c>
      <c r="R102" s="15">
        <f t="shared" si="658"/>
        <v>0</v>
      </c>
      <c r="S102" s="15">
        <f t="shared" si="659"/>
        <v>0</v>
      </c>
      <c r="T102" s="15">
        <f t="shared" si="660"/>
        <v>0</v>
      </c>
      <c r="U102" s="9">
        <f t="shared" si="661"/>
        <v>0</v>
      </c>
      <c r="V102" s="9">
        <f t="shared" si="662"/>
        <v>0</v>
      </c>
      <c r="W102" s="28">
        <f t="shared" si="663"/>
        <v>0</v>
      </c>
      <c r="X102" s="9">
        <f t="shared" si="664"/>
        <v>0</v>
      </c>
      <c r="Y102" s="9">
        <f t="shared" si="665"/>
        <v>0</v>
      </c>
      <c r="Z102" s="28">
        <f t="shared" si="666"/>
        <v>0</v>
      </c>
      <c r="AA102" s="8"/>
      <c r="AB102" s="155">
        <f>IF(OR($M102="",$M102=0),0,IF(AB$2&lt;10,VLOOKUP(TEXT($C102,"МММ"),'Расчет нагрузки'!$L$2:$Q$13,AB$2,0),$D102*AB$2))</f>
        <v>0</v>
      </c>
      <c r="AC102" s="155">
        <f>IF(OR($Q102="",$Q102=0),0,IF(AC$2&lt;10,VLOOKUP(TEXT($C102,"МММ"),'Расчет нагрузки'!$L$2:$Q$13,AC$2,0),$D102*AC$2))</f>
        <v>0</v>
      </c>
      <c r="AD102" s="8"/>
      <c r="AE102" s="69">
        <v>1</v>
      </c>
      <c r="AF102" s="69">
        <v>1</v>
      </c>
      <c r="AG102" s="8"/>
      <c r="AH102" s="13">
        <f t="shared" ref="AH102" si="715">E102</f>
        <v>0</v>
      </c>
      <c r="AI102" s="13">
        <f t="shared" ref="AI102" si="716">F102</f>
        <v>0</v>
      </c>
      <c r="AJ102" s="13">
        <f t="shared" ref="AJ102" si="717">G102</f>
        <v>0</v>
      </c>
      <c r="AK102" s="13">
        <f t="shared" ref="AK102" si="718">H102</f>
        <v>0</v>
      </c>
      <c r="AL102" s="13">
        <f t="shared" ref="AL102" si="719">I102</f>
        <v>0</v>
      </c>
      <c r="AM102" s="13">
        <f t="shared" ref="AM102" si="720">J102</f>
        <v>0</v>
      </c>
      <c r="AN102" s="13">
        <f t="shared" ref="AN102" si="721">K102</f>
        <v>0</v>
      </c>
      <c r="AO102" s="13">
        <f t="shared" ref="AO102" si="722">L102</f>
        <v>0</v>
      </c>
      <c r="AP102" s="13">
        <f t="shared" ref="AP102" si="723">E102</f>
        <v>0</v>
      </c>
      <c r="AQ102" s="13">
        <f t="shared" ref="AQ102" si="724">F102</f>
        <v>0</v>
      </c>
      <c r="AR102" s="13">
        <f t="shared" ref="AR102" si="725">G102</f>
        <v>0</v>
      </c>
      <c r="AS102" s="13">
        <f t="shared" ref="AS102" si="726">H102</f>
        <v>0</v>
      </c>
      <c r="AT102" s="13">
        <f t="shared" ref="AT102" si="727">I102</f>
        <v>0</v>
      </c>
      <c r="AU102" s="13">
        <f t="shared" ref="AU102" si="728">J102</f>
        <v>0</v>
      </c>
      <c r="AV102" s="13">
        <f t="shared" ref="AV102" si="729">K102</f>
        <v>0</v>
      </c>
      <c r="AW102" s="13">
        <f t="shared" ref="AW102" si="730">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44593</v>
      </c>
      <c r="D103" s="34">
        <f>VLOOKUP($C103,'F1'!$A:$B,2,0)</f>
        <v>19</v>
      </c>
      <c r="E103" s="14"/>
      <c r="F103" s="14"/>
      <c r="G103" s="14"/>
      <c r="H103" s="14"/>
      <c r="I103" s="14"/>
      <c r="J103" s="14"/>
      <c r="K103" s="14"/>
      <c r="L103" s="14"/>
      <c r="M103" s="204">
        <f t="shared" si="653"/>
        <v>0</v>
      </c>
      <c r="N103" s="15">
        <f t="shared" si="654"/>
        <v>0</v>
      </c>
      <c r="O103" s="15">
        <f t="shared" si="655"/>
        <v>0</v>
      </c>
      <c r="P103" s="15">
        <f t="shared" si="656"/>
        <v>0</v>
      </c>
      <c r="Q103" s="204">
        <f t="shared" si="657"/>
        <v>0</v>
      </c>
      <c r="R103" s="15">
        <f t="shared" si="658"/>
        <v>0</v>
      </c>
      <c r="S103" s="15">
        <f t="shared" si="659"/>
        <v>0</v>
      </c>
      <c r="T103" s="15">
        <f t="shared" si="660"/>
        <v>0</v>
      </c>
      <c r="U103" s="9">
        <f t="shared" si="661"/>
        <v>0</v>
      </c>
      <c r="V103" s="9">
        <f t="shared" si="662"/>
        <v>0</v>
      </c>
      <c r="W103" s="28">
        <f t="shared" si="663"/>
        <v>0</v>
      </c>
      <c r="X103" s="9">
        <f t="shared" si="664"/>
        <v>0</v>
      </c>
      <c r="Y103" s="9">
        <f t="shared" si="665"/>
        <v>0</v>
      </c>
      <c r="Z103" s="28">
        <f t="shared" si="666"/>
        <v>0</v>
      </c>
      <c r="AA103" s="8"/>
      <c r="AB103" s="155">
        <f>IF(OR($M103="",$M103=0),0,IF(AB$2&lt;10,VLOOKUP(TEXT($C103,"МММ"),'Расчет нагрузки'!$L$2:$Q$13,AB$2,0),$D103*AB$2))</f>
        <v>0</v>
      </c>
      <c r="AC103" s="155">
        <f>IF(OR($Q103="",$Q103=0),0,IF(AC$2&lt;10,VLOOKUP(TEXT($C103,"МММ"),'Расчет нагрузки'!$L$2:$Q$13,AC$2,0),$D103*AC$2))</f>
        <v>0</v>
      </c>
      <c r="AD103" s="8"/>
      <c r="AE103" s="69">
        <v>1</v>
      </c>
      <c r="AF103" s="69">
        <v>1</v>
      </c>
      <c r="AG103" s="8"/>
      <c r="AH103" s="13">
        <f t="shared" ref="AH103" si="731">E103</f>
        <v>0</v>
      </c>
      <c r="AI103" s="13">
        <f t="shared" ref="AI103" si="732">F103</f>
        <v>0</v>
      </c>
      <c r="AJ103" s="13">
        <f t="shared" ref="AJ103" si="733">G103</f>
        <v>0</v>
      </c>
      <c r="AK103" s="13">
        <f t="shared" ref="AK103" si="734">H103</f>
        <v>0</v>
      </c>
      <c r="AL103" s="13">
        <f t="shared" ref="AL103" si="735">I103</f>
        <v>0</v>
      </c>
      <c r="AM103" s="13">
        <f t="shared" ref="AM103" si="736">J103</f>
        <v>0</v>
      </c>
      <c r="AN103" s="13">
        <f t="shared" ref="AN103" si="737">K103</f>
        <v>0</v>
      </c>
      <c r="AO103" s="13">
        <f t="shared" ref="AO103" si="738">L103</f>
        <v>0</v>
      </c>
      <c r="AP103" s="13">
        <f t="shared" ref="AP103" si="739">E103</f>
        <v>0</v>
      </c>
      <c r="AQ103" s="13">
        <f t="shared" ref="AQ103" si="740">F103</f>
        <v>0</v>
      </c>
      <c r="AR103" s="13">
        <f t="shared" ref="AR103" si="741">G103</f>
        <v>0</v>
      </c>
      <c r="AS103" s="13">
        <f t="shared" ref="AS103" si="742">H103</f>
        <v>0</v>
      </c>
      <c r="AT103" s="13">
        <f t="shared" ref="AT103" si="743">I103</f>
        <v>0</v>
      </c>
      <c r="AU103" s="13">
        <f t="shared" ref="AU103" si="744">J103</f>
        <v>0</v>
      </c>
      <c r="AV103" s="13">
        <f t="shared" ref="AV103" si="745">K103</f>
        <v>0</v>
      </c>
      <c r="AW103" s="13">
        <f t="shared" ref="AW103" si="746">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44621</v>
      </c>
      <c r="D104" s="34">
        <f>VLOOKUP($C104,'F1'!$A:$B,2,0)</f>
        <v>22</v>
      </c>
      <c r="E104" s="14"/>
      <c r="F104" s="14"/>
      <c r="G104" s="14"/>
      <c r="H104" s="14"/>
      <c r="I104" s="14"/>
      <c r="J104" s="14"/>
      <c r="K104" s="14"/>
      <c r="L104" s="14"/>
      <c r="M104" s="204">
        <f t="shared" si="653"/>
        <v>0</v>
      </c>
      <c r="N104" s="15">
        <f t="shared" si="654"/>
        <v>0</v>
      </c>
      <c r="O104" s="15">
        <f t="shared" si="655"/>
        <v>0</v>
      </c>
      <c r="P104" s="15">
        <f t="shared" si="656"/>
        <v>0</v>
      </c>
      <c r="Q104" s="204">
        <f t="shared" si="657"/>
        <v>0</v>
      </c>
      <c r="R104" s="15">
        <f t="shared" si="658"/>
        <v>0</v>
      </c>
      <c r="S104" s="15">
        <f t="shared" si="659"/>
        <v>0</v>
      </c>
      <c r="T104" s="15">
        <f t="shared" si="660"/>
        <v>0</v>
      </c>
      <c r="U104" s="9">
        <f t="shared" si="661"/>
        <v>0</v>
      </c>
      <c r="V104" s="9">
        <f t="shared" si="662"/>
        <v>0</v>
      </c>
      <c r="W104" s="28">
        <f t="shared" si="663"/>
        <v>0</v>
      </c>
      <c r="X104" s="9">
        <f t="shared" si="664"/>
        <v>0</v>
      </c>
      <c r="Y104" s="9">
        <f t="shared" si="665"/>
        <v>0</v>
      </c>
      <c r="Z104" s="28">
        <f t="shared" si="666"/>
        <v>0</v>
      </c>
      <c r="AA104" s="8"/>
      <c r="AB104" s="155">
        <f>IF(OR($M104="",$M104=0),0,IF(AB$2&lt;10,VLOOKUP(TEXT($C104,"МММ"),'Расчет нагрузки'!$L$2:$Q$13,AB$2,0),$D104*AB$2))</f>
        <v>0</v>
      </c>
      <c r="AC104" s="155">
        <f>IF(OR($Q104="",$Q104=0),0,IF(AC$2&lt;10,VLOOKUP(TEXT($C104,"МММ"),'Расчет нагрузки'!$L$2:$Q$13,AC$2,0),$D104*AC$2))</f>
        <v>0</v>
      </c>
      <c r="AD104" s="8"/>
      <c r="AE104" s="69">
        <v>1</v>
      </c>
      <c r="AF104" s="69">
        <v>1</v>
      </c>
      <c r="AG104" s="8"/>
      <c r="AH104" s="13">
        <f t="shared" ref="AH104" si="747">E104</f>
        <v>0</v>
      </c>
      <c r="AI104" s="13">
        <f t="shared" ref="AI104" si="748">F104</f>
        <v>0</v>
      </c>
      <c r="AJ104" s="13">
        <f t="shared" ref="AJ104" si="749">G104</f>
        <v>0</v>
      </c>
      <c r="AK104" s="13">
        <f t="shared" ref="AK104" si="750">H104</f>
        <v>0</v>
      </c>
      <c r="AL104" s="13">
        <f t="shared" ref="AL104" si="751">I104</f>
        <v>0</v>
      </c>
      <c r="AM104" s="13">
        <f t="shared" ref="AM104" si="752">J104</f>
        <v>0</v>
      </c>
      <c r="AN104" s="13">
        <f t="shared" ref="AN104" si="753">K104</f>
        <v>0</v>
      </c>
      <c r="AO104" s="13">
        <f t="shared" ref="AO104" si="754">L104</f>
        <v>0</v>
      </c>
      <c r="AP104" s="13">
        <f t="shared" ref="AP104" si="755">E104</f>
        <v>0</v>
      </c>
      <c r="AQ104" s="13">
        <f t="shared" ref="AQ104" si="756">F104</f>
        <v>0</v>
      </c>
      <c r="AR104" s="13">
        <f t="shared" ref="AR104" si="757">G104</f>
        <v>0</v>
      </c>
      <c r="AS104" s="13">
        <f t="shared" ref="AS104" si="758">H104</f>
        <v>0</v>
      </c>
      <c r="AT104" s="13">
        <f t="shared" ref="AT104" si="759">I104</f>
        <v>0</v>
      </c>
      <c r="AU104" s="13">
        <f t="shared" ref="AU104" si="760">J104</f>
        <v>0</v>
      </c>
      <c r="AV104" s="13">
        <f t="shared" ref="AV104" si="761">K104</f>
        <v>0</v>
      </c>
      <c r="AW104" s="13">
        <f t="shared" ref="AW104" si="762">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44652</v>
      </c>
      <c r="D105" s="34">
        <f>VLOOKUP($C105,'F1'!$A:$B,2,0)</f>
        <v>21</v>
      </c>
      <c r="E105" s="14"/>
      <c r="F105" s="14"/>
      <c r="G105" s="14"/>
      <c r="H105" s="14"/>
      <c r="I105" s="14"/>
      <c r="J105" s="14"/>
      <c r="K105" s="14"/>
      <c r="L105" s="14"/>
      <c r="M105" s="204">
        <f t="shared" si="653"/>
        <v>0</v>
      </c>
      <c r="N105" s="15">
        <f t="shared" si="654"/>
        <v>0</v>
      </c>
      <c r="O105" s="15">
        <f t="shared" si="655"/>
        <v>0</v>
      </c>
      <c r="P105" s="15">
        <f t="shared" si="656"/>
        <v>0</v>
      </c>
      <c r="Q105" s="204">
        <f t="shared" si="657"/>
        <v>0</v>
      </c>
      <c r="R105" s="15">
        <f t="shared" si="658"/>
        <v>0</v>
      </c>
      <c r="S105" s="15">
        <f t="shared" si="659"/>
        <v>0</v>
      </c>
      <c r="T105" s="15">
        <f t="shared" si="660"/>
        <v>0</v>
      </c>
      <c r="U105" s="9">
        <f t="shared" si="661"/>
        <v>0</v>
      </c>
      <c r="V105" s="9">
        <f t="shared" si="662"/>
        <v>0</v>
      </c>
      <c r="W105" s="28">
        <f t="shared" si="663"/>
        <v>0</v>
      </c>
      <c r="X105" s="9">
        <f t="shared" si="664"/>
        <v>0</v>
      </c>
      <c r="Y105" s="9">
        <f t="shared" si="665"/>
        <v>0</v>
      </c>
      <c r="Z105" s="28">
        <f t="shared" si="666"/>
        <v>0</v>
      </c>
      <c r="AA105" s="8"/>
      <c r="AB105" s="155">
        <f>IF(OR($M105="",$M105=0),0,IF(AB$2&lt;10,VLOOKUP(TEXT($C105,"МММ"),'Расчет нагрузки'!$L$2:$Q$13,AB$2,0),$D105*AB$2))</f>
        <v>0</v>
      </c>
      <c r="AC105" s="155">
        <f>IF(OR($Q105="",$Q105=0),0,IF(AC$2&lt;10,VLOOKUP(TEXT($C105,"МММ"),'Расчет нагрузки'!$L$2:$Q$13,AC$2,0),$D105*AC$2))</f>
        <v>0</v>
      </c>
      <c r="AD105" s="8"/>
      <c r="AE105" s="69">
        <v>1</v>
      </c>
      <c r="AF105" s="69">
        <v>1</v>
      </c>
      <c r="AG105" s="8"/>
      <c r="AH105" s="13">
        <f t="shared" ref="AH105" si="763">E105</f>
        <v>0</v>
      </c>
      <c r="AI105" s="13">
        <f t="shared" ref="AI105" si="764">F105</f>
        <v>0</v>
      </c>
      <c r="AJ105" s="13">
        <f t="shared" ref="AJ105" si="765">G105</f>
        <v>0</v>
      </c>
      <c r="AK105" s="13">
        <f t="shared" ref="AK105" si="766">H105</f>
        <v>0</v>
      </c>
      <c r="AL105" s="13">
        <f t="shared" ref="AL105" si="767">I105</f>
        <v>0</v>
      </c>
      <c r="AM105" s="13">
        <f t="shared" ref="AM105" si="768">J105</f>
        <v>0</v>
      </c>
      <c r="AN105" s="13">
        <f t="shared" ref="AN105" si="769">K105</f>
        <v>0</v>
      </c>
      <c r="AO105" s="13">
        <f t="shared" ref="AO105" si="770">L105</f>
        <v>0</v>
      </c>
      <c r="AP105" s="13">
        <f t="shared" ref="AP105" si="771">E105</f>
        <v>0</v>
      </c>
      <c r="AQ105" s="13">
        <f t="shared" ref="AQ105" si="772">F105</f>
        <v>0</v>
      </c>
      <c r="AR105" s="13">
        <f t="shared" ref="AR105" si="773">G105</f>
        <v>0</v>
      </c>
      <c r="AS105" s="13">
        <f t="shared" ref="AS105" si="774">H105</f>
        <v>0</v>
      </c>
      <c r="AT105" s="13">
        <f t="shared" ref="AT105" si="775">I105</f>
        <v>0</v>
      </c>
      <c r="AU105" s="13">
        <f t="shared" ref="AU105" si="776">J105</f>
        <v>0</v>
      </c>
      <c r="AV105" s="13">
        <f t="shared" ref="AV105" si="777">K105</f>
        <v>0</v>
      </c>
      <c r="AW105" s="13">
        <f t="shared" ref="AW105" si="778">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44682</v>
      </c>
      <c r="D106" s="34">
        <f>VLOOKUP($C106,'F1'!$A:$B,2,0)</f>
        <v>18</v>
      </c>
      <c r="E106" s="14"/>
      <c r="F106" s="14"/>
      <c r="G106" s="14"/>
      <c r="H106" s="14"/>
      <c r="I106" s="14"/>
      <c r="J106" s="14"/>
      <c r="K106" s="14"/>
      <c r="L106" s="14"/>
      <c r="M106" s="204">
        <f t="shared" si="653"/>
        <v>0</v>
      </c>
      <c r="N106" s="15">
        <f t="shared" si="654"/>
        <v>0</v>
      </c>
      <c r="O106" s="15">
        <f t="shared" si="655"/>
        <v>0</v>
      </c>
      <c r="P106" s="15">
        <f t="shared" si="656"/>
        <v>0</v>
      </c>
      <c r="Q106" s="204">
        <f t="shared" si="657"/>
        <v>0</v>
      </c>
      <c r="R106" s="15">
        <f t="shared" si="658"/>
        <v>0</v>
      </c>
      <c r="S106" s="15">
        <f t="shared" si="659"/>
        <v>0</v>
      </c>
      <c r="T106" s="15">
        <f t="shared" si="660"/>
        <v>0</v>
      </c>
      <c r="U106" s="9">
        <f t="shared" si="661"/>
        <v>0</v>
      </c>
      <c r="V106" s="9">
        <f t="shared" si="662"/>
        <v>0</v>
      </c>
      <c r="W106" s="28">
        <f t="shared" si="663"/>
        <v>0</v>
      </c>
      <c r="X106" s="9">
        <f t="shared" si="664"/>
        <v>0</v>
      </c>
      <c r="Y106" s="9">
        <f t="shared" si="665"/>
        <v>0</v>
      </c>
      <c r="Z106" s="28">
        <f t="shared" si="666"/>
        <v>0</v>
      </c>
      <c r="AA106" s="8"/>
      <c r="AB106" s="155">
        <f>IF(OR($M106="",$M106=0),0,IF(AB$2&lt;10,VLOOKUP(TEXT($C106,"МММ"),'Расчет нагрузки'!$L$2:$Q$13,AB$2,0),$D106*AB$2))</f>
        <v>0</v>
      </c>
      <c r="AC106" s="155">
        <f>IF(OR($Q106="",$Q106=0),0,IF(AC$2&lt;10,VLOOKUP(TEXT($C106,"МММ"),'Расчет нагрузки'!$L$2:$Q$13,AC$2,0),$D106*AC$2))</f>
        <v>0</v>
      </c>
      <c r="AD106" s="8"/>
      <c r="AE106" s="69">
        <v>1</v>
      </c>
      <c r="AF106" s="69">
        <v>1</v>
      </c>
      <c r="AG106" s="8"/>
      <c r="AH106" s="13">
        <f t="shared" ref="AH106" si="779">E106</f>
        <v>0</v>
      </c>
      <c r="AI106" s="13">
        <f t="shared" ref="AI106" si="780">F106</f>
        <v>0</v>
      </c>
      <c r="AJ106" s="13">
        <f t="shared" ref="AJ106" si="781">G106</f>
        <v>0</v>
      </c>
      <c r="AK106" s="13">
        <f t="shared" ref="AK106" si="782">H106</f>
        <v>0</v>
      </c>
      <c r="AL106" s="13">
        <f t="shared" ref="AL106" si="783">I106</f>
        <v>0</v>
      </c>
      <c r="AM106" s="13">
        <f t="shared" ref="AM106" si="784">J106</f>
        <v>0</v>
      </c>
      <c r="AN106" s="13">
        <f t="shared" ref="AN106" si="785">K106</f>
        <v>0</v>
      </c>
      <c r="AO106" s="13">
        <f t="shared" ref="AO106" si="786">L106</f>
        <v>0</v>
      </c>
      <c r="AP106" s="13">
        <f t="shared" ref="AP106" si="787">E106</f>
        <v>0</v>
      </c>
      <c r="AQ106" s="13">
        <f t="shared" ref="AQ106" si="788">F106</f>
        <v>0</v>
      </c>
      <c r="AR106" s="13">
        <f t="shared" ref="AR106" si="789">G106</f>
        <v>0</v>
      </c>
      <c r="AS106" s="13">
        <f t="shared" ref="AS106" si="790">H106</f>
        <v>0</v>
      </c>
      <c r="AT106" s="13">
        <f t="shared" ref="AT106" si="791">I106</f>
        <v>0</v>
      </c>
      <c r="AU106" s="13">
        <f t="shared" ref="AU106" si="792">J106</f>
        <v>0</v>
      </c>
      <c r="AV106" s="13">
        <f t="shared" ref="AV106" si="793">K106</f>
        <v>0</v>
      </c>
      <c r="AW106" s="13">
        <f t="shared" ref="AW106" si="794">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44713</v>
      </c>
      <c r="D107" s="34">
        <f>VLOOKUP($C107,'F1'!$A:$B,2,0)</f>
        <v>21</v>
      </c>
      <c r="E107" s="14"/>
      <c r="F107" s="14"/>
      <c r="G107" s="14"/>
      <c r="H107" s="14"/>
      <c r="I107" s="14"/>
      <c r="J107" s="14"/>
      <c r="K107" s="14"/>
      <c r="L107" s="14"/>
      <c r="M107" s="204">
        <f t="shared" si="653"/>
        <v>0</v>
      </c>
      <c r="N107" s="15">
        <f t="shared" si="654"/>
        <v>0</v>
      </c>
      <c r="O107" s="15">
        <f t="shared" si="655"/>
        <v>0</v>
      </c>
      <c r="P107" s="15">
        <f t="shared" si="656"/>
        <v>0</v>
      </c>
      <c r="Q107" s="204">
        <f t="shared" si="657"/>
        <v>0</v>
      </c>
      <c r="R107" s="15">
        <f t="shared" si="658"/>
        <v>0</v>
      </c>
      <c r="S107" s="15">
        <f t="shared" si="659"/>
        <v>0</v>
      </c>
      <c r="T107" s="15">
        <f t="shared" si="660"/>
        <v>0</v>
      </c>
      <c r="U107" s="9">
        <f t="shared" si="661"/>
        <v>0</v>
      </c>
      <c r="V107" s="9">
        <f t="shared" si="662"/>
        <v>0</v>
      </c>
      <c r="W107" s="28">
        <f t="shared" si="663"/>
        <v>0</v>
      </c>
      <c r="X107" s="9">
        <f t="shared" si="664"/>
        <v>0</v>
      </c>
      <c r="Y107" s="9">
        <f t="shared" si="665"/>
        <v>0</v>
      </c>
      <c r="Z107" s="28">
        <f t="shared" si="666"/>
        <v>0</v>
      </c>
      <c r="AA107" s="8"/>
      <c r="AB107" s="155">
        <f>IF(OR($M107="",$M107=0),0,IF(AB$2&lt;10,VLOOKUP(TEXT($C107,"МММ"),'Расчет нагрузки'!$L$2:$Q$13,AB$2,0),$D107*AB$2))</f>
        <v>0</v>
      </c>
      <c r="AC107" s="155">
        <f>IF(OR($Q107="",$Q107=0),0,IF(AC$2&lt;10,VLOOKUP(TEXT($C107,"МММ"),'Расчет нагрузки'!$L$2:$Q$13,AC$2,0),$D107*AC$2))</f>
        <v>0</v>
      </c>
      <c r="AD107" s="8"/>
      <c r="AE107" s="69">
        <v>1</v>
      </c>
      <c r="AF107" s="69">
        <v>1</v>
      </c>
      <c r="AG107" s="8"/>
      <c r="AH107" s="13">
        <f t="shared" ref="AH107" si="795">E107</f>
        <v>0</v>
      </c>
      <c r="AI107" s="13">
        <f t="shared" ref="AI107" si="796">F107</f>
        <v>0</v>
      </c>
      <c r="AJ107" s="13">
        <f t="shared" ref="AJ107" si="797">G107</f>
        <v>0</v>
      </c>
      <c r="AK107" s="13">
        <f t="shared" ref="AK107" si="798">H107</f>
        <v>0</v>
      </c>
      <c r="AL107" s="13">
        <f t="shared" ref="AL107" si="799">I107</f>
        <v>0</v>
      </c>
      <c r="AM107" s="13">
        <f t="shared" ref="AM107" si="800">J107</f>
        <v>0</v>
      </c>
      <c r="AN107" s="13">
        <f t="shared" ref="AN107" si="801">K107</f>
        <v>0</v>
      </c>
      <c r="AO107" s="13">
        <f t="shared" ref="AO107" si="802">L107</f>
        <v>0</v>
      </c>
      <c r="AP107" s="13">
        <f t="shared" ref="AP107" si="803">E107</f>
        <v>0</v>
      </c>
      <c r="AQ107" s="13">
        <f t="shared" ref="AQ107" si="804">F107</f>
        <v>0</v>
      </c>
      <c r="AR107" s="13">
        <f t="shared" ref="AR107" si="805">G107</f>
        <v>0</v>
      </c>
      <c r="AS107" s="13">
        <f t="shared" ref="AS107" si="806">H107</f>
        <v>0</v>
      </c>
      <c r="AT107" s="13">
        <f t="shared" ref="AT107" si="807">I107</f>
        <v>0</v>
      </c>
      <c r="AU107" s="13">
        <f t="shared" ref="AU107" si="808">J107</f>
        <v>0</v>
      </c>
      <c r="AV107" s="13">
        <f t="shared" ref="AV107" si="809">K107</f>
        <v>0</v>
      </c>
      <c r="AW107" s="13">
        <f t="shared" ref="AW107" si="810">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44743</v>
      </c>
      <c r="D108" s="34">
        <f>VLOOKUP($C108,'F1'!$A:$B,2,0)</f>
        <v>21</v>
      </c>
      <c r="E108" s="14"/>
      <c r="F108" s="14"/>
      <c r="G108" s="14"/>
      <c r="H108" s="14"/>
      <c r="I108" s="14"/>
      <c r="J108" s="14"/>
      <c r="K108" s="14"/>
      <c r="L108" s="14"/>
      <c r="M108" s="204">
        <f t="shared" si="653"/>
        <v>0</v>
      </c>
      <c r="N108" s="15">
        <f t="shared" si="654"/>
        <v>0</v>
      </c>
      <c r="O108" s="15">
        <f t="shared" si="655"/>
        <v>0</v>
      </c>
      <c r="P108" s="15">
        <f t="shared" si="656"/>
        <v>0</v>
      </c>
      <c r="Q108" s="204">
        <f t="shared" si="657"/>
        <v>0</v>
      </c>
      <c r="R108" s="15">
        <f t="shared" si="658"/>
        <v>0</v>
      </c>
      <c r="S108" s="15">
        <f t="shared" si="659"/>
        <v>0</v>
      </c>
      <c r="T108" s="15">
        <f t="shared" si="660"/>
        <v>0</v>
      </c>
      <c r="U108" s="9">
        <f t="shared" si="661"/>
        <v>0</v>
      </c>
      <c r="V108" s="9">
        <f t="shared" si="662"/>
        <v>0</v>
      </c>
      <c r="W108" s="28">
        <f t="shared" si="663"/>
        <v>0</v>
      </c>
      <c r="X108" s="9">
        <f t="shared" si="664"/>
        <v>0</v>
      </c>
      <c r="Y108" s="9">
        <f t="shared" si="665"/>
        <v>0</v>
      </c>
      <c r="Z108" s="28">
        <f t="shared" si="666"/>
        <v>0</v>
      </c>
      <c r="AA108" s="8"/>
      <c r="AB108" s="155">
        <f>IF(OR($M108="",$M108=0),0,IF(AB$2&lt;10,VLOOKUP(TEXT($C108,"МММ"),'Расчет нагрузки'!$L$2:$Q$13,AB$2,0),$D108*AB$2))</f>
        <v>0</v>
      </c>
      <c r="AC108" s="155">
        <f>IF(OR($Q108="",$Q108=0),0,IF(AC$2&lt;10,VLOOKUP(TEXT($C108,"МММ"),'Расчет нагрузки'!$L$2:$Q$13,AC$2,0),$D108*AC$2))</f>
        <v>0</v>
      </c>
      <c r="AD108" s="8"/>
      <c r="AE108" s="69">
        <v>1</v>
      </c>
      <c r="AF108" s="69">
        <v>1</v>
      </c>
      <c r="AG108" s="8"/>
      <c r="AH108" s="13">
        <f t="shared" ref="AH108" si="811">E108</f>
        <v>0</v>
      </c>
      <c r="AI108" s="13">
        <f t="shared" ref="AI108" si="812">F108</f>
        <v>0</v>
      </c>
      <c r="AJ108" s="13">
        <f t="shared" ref="AJ108" si="813">G108</f>
        <v>0</v>
      </c>
      <c r="AK108" s="13">
        <f t="shared" ref="AK108" si="814">H108</f>
        <v>0</v>
      </c>
      <c r="AL108" s="13">
        <f t="shared" ref="AL108" si="815">I108</f>
        <v>0</v>
      </c>
      <c r="AM108" s="13">
        <f t="shared" ref="AM108" si="816">J108</f>
        <v>0</v>
      </c>
      <c r="AN108" s="13">
        <f t="shared" ref="AN108" si="817">K108</f>
        <v>0</v>
      </c>
      <c r="AO108" s="13">
        <f t="shared" ref="AO108" si="818">L108</f>
        <v>0</v>
      </c>
      <c r="AP108" s="13">
        <f t="shared" ref="AP108" si="819">E108</f>
        <v>0</v>
      </c>
      <c r="AQ108" s="13">
        <f t="shared" ref="AQ108" si="820">F108</f>
        <v>0</v>
      </c>
      <c r="AR108" s="13">
        <f t="shared" ref="AR108" si="821">G108</f>
        <v>0</v>
      </c>
      <c r="AS108" s="13">
        <f t="shared" ref="AS108" si="822">H108</f>
        <v>0</v>
      </c>
      <c r="AT108" s="13">
        <f t="shared" ref="AT108" si="823">I108</f>
        <v>0</v>
      </c>
      <c r="AU108" s="13">
        <f t="shared" ref="AU108" si="824">J108</f>
        <v>0</v>
      </c>
      <c r="AV108" s="13">
        <f t="shared" ref="AV108" si="825">K108</f>
        <v>0</v>
      </c>
      <c r="AW108" s="13">
        <f t="shared" ref="AW108" si="826">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44774</v>
      </c>
      <c r="D109" s="34">
        <f>VLOOKUP($C109,'F1'!$A:$B,2,0)</f>
        <v>23</v>
      </c>
      <c r="E109" s="14"/>
      <c r="F109" s="14"/>
      <c r="G109" s="14"/>
      <c r="H109" s="14"/>
      <c r="I109" s="14"/>
      <c r="J109" s="14"/>
      <c r="K109" s="14"/>
      <c r="L109" s="14"/>
      <c r="M109" s="204">
        <f t="shared" si="653"/>
        <v>0</v>
      </c>
      <c r="N109" s="15">
        <f t="shared" si="654"/>
        <v>0</v>
      </c>
      <c r="O109" s="15">
        <f t="shared" si="655"/>
        <v>0</v>
      </c>
      <c r="P109" s="15">
        <f t="shared" si="656"/>
        <v>0</v>
      </c>
      <c r="Q109" s="204">
        <f t="shared" si="657"/>
        <v>0</v>
      </c>
      <c r="R109" s="15">
        <f t="shared" si="658"/>
        <v>0</v>
      </c>
      <c r="S109" s="15">
        <f t="shared" si="659"/>
        <v>0</v>
      </c>
      <c r="T109" s="15">
        <f t="shared" si="660"/>
        <v>0</v>
      </c>
      <c r="U109" s="9">
        <f t="shared" si="661"/>
        <v>0</v>
      </c>
      <c r="V109" s="9">
        <f t="shared" si="662"/>
        <v>0</v>
      </c>
      <c r="W109" s="28">
        <f t="shared" si="663"/>
        <v>0</v>
      </c>
      <c r="X109" s="9">
        <f t="shared" si="664"/>
        <v>0</v>
      </c>
      <c r="Y109" s="9">
        <f t="shared" si="665"/>
        <v>0</v>
      </c>
      <c r="Z109" s="28">
        <f t="shared" si="666"/>
        <v>0</v>
      </c>
      <c r="AA109" s="8"/>
      <c r="AB109" s="155">
        <f>IF(OR($M109="",$M109=0),0,IF(AB$2&lt;10,VLOOKUP(TEXT($C109,"МММ"),'Расчет нагрузки'!$L$2:$Q$13,AB$2,0),$D109*AB$2))</f>
        <v>0</v>
      </c>
      <c r="AC109" s="155">
        <f>IF(OR($Q109="",$Q109=0),0,IF(AC$2&lt;10,VLOOKUP(TEXT($C109,"МММ"),'Расчет нагрузки'!$L$2:$Q$13,AC$2,0),$D109*AC$2))</f>
        <v>0</v>
      </c>
      <c r="AD109" s="8"/>
      <c r="AE109" s="69">
        <v>1</v>
      </c>
      <c r="AF109" s="69">
        <v>1</v>
      </c>
      <c r="AG109" s="8"/>
      <c r="AH109" s="13">
        <f t="shared" ref="AH109" si="827">E109</f>
        <v>0</v>
      </c>
      <c r="AI109" s="13">
        <f t="shared" ref="AI109" si="828">F109</f>
        <v>0</v>
      </c>
      <c r="AJ109" s="13">
        <f t="shared" ref="AJ109" si="829">G109</f>
        <v>0</v>
      </c>
      <c r="AK109" s="13">
        <f t="shared" ref="AK109" si="830">H109</f>
        <v>0</v>
      </c>
      <c r="AL109" s="13">
        <f t="shared" ref="AL109" si="831">I109</f>
        <v>0</v>
      </c>
      <c r="AM109" s="13">
        <f t="shared" ref="AM109" si="832">J109</f>
        <v>0</v>
      </c>
      <c r="AN109" s="13">
        <f t="shared" ref="AN109" si="833">K109</f>
        <v>0</v>
      </c>
      <c r="AO109" s="13">
        <f t="shared" ref="AO109" si="834">L109</f>
        <v>0</v>
      </c>
      <c r="AP109" s="13">
        <f t="shared" ref="AP109" si="835">E109</f>
        <v>0</v>
      </c>
      <c r="AQ109" s="13">
        <f t="shared" ref="AQ109" si="836">F109</f>
        <v>0</v>
      </c>
      <c r="AR109" s="13">
        <f t="shared" ref="AR109" si="837">G109</f>
        <v>0</v>
      </c>
      <c r="AS109" s="13">
        <f t="shared" ref="AS109" si="838">H109</f>
        <v>0</v>
      </c>
      <c r="AT109" s="13">
        <f t="shared" ref="AT109" si="839">I109</f>
        <v>0</v>
      </c>
      <c r="AU109" s="13">
        <f t="shared" ref="AU109" si="840">J109</f>
        <v>0</v>
      </c>
      <c r="AV109" s="13">
        <f t="shared" ref="AV109" si="841">K109</f>
        <v>0</v>
      </c>
      <c r="AW109" s="13">
        <f t="shared" ref="AW109" si="842">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44805</v>
      </c>
      <c r="D110" s="34">
        <f>VLOOKUP($C110,'F1'!$A:$B,2,0)</f>
        <v>22</v>
      </c>
      <c r="E110" s="14"/>
      <c r="F110" s="14"/>
      <c r="G110" s="14"/>
      <c r="H110" s="14"/>
      <c r="I110" s="14"/>
      <c r="J110" s="14"/>
      <c r="K110" s="14"/>
      <c r="L110" s="14"/>
      <c r="M110" s="204">
        <f t="shared" si="653"/>
        <v>0</v>
      </c>
      <c r="N110" s="15">
        <f t="shared" si="654"/>
        <v>0</v>
      </c>
      <c r="O110" s="15">
        <f t="shared" si="655"/>
        <v>0</v>
      </c>
      <c r="P110" s="15">
        <f t="shared" si="656"/>
        <v>0</v>
      </c>
      <c r="Q110" s="204">
        <f t="shared" si="657"/>
        <v>0</v>
      </c>
      <c r="R110" s="15">
        <f t="shared" si="658"/>
        <v>0</v>
      </c>
      <c r="S110" s="15">
        <f t="shared" si="659"/>
        <v>0</v>
      </c>
      <c r="T110" s="15">
        <f t="shared" si="660"/>
        <v>0</v>
      </c>
      <c r="U110" s="9">
        <f t="shared" si="661"/>
        <v>0</v>
      </c>
      <c r="V110" s="9">
        <f t="shared" si="662"/>
        <v>0</v>
      </c>
      <c r="W110" s="28">
        <f t="shared" si="663"/>
        <v>0</v>
      </c>
      <c r="X110" s="9">
        <f t="shared" si="664"/>
        <v>0</v>
      </c>
      <c r="Y110" s="9">
        <f t="shared" si="665"/>
        <v>0</v>
      </c>
      <c r="Z110" s="28">
        <f t="shared" si="666"/>
        <v>0</v>
      </c>
      <c r="AA110" s="8"/>
      <c r="AB110" s="155">
        <f>IF(OR($M110="",$M110=0),0,IF(AB$2&lt;10,VLOOKUP(TEXT($C110,"МММ"),'Расчет нагрузки'!$L$2:$Q$13,AB$2,0),$D110*AB$2))</f>
        <v>0</v>
      </c>
      <c r="AC110" s="155">
        <f>IF(OR($Q110="",$Q110=0),0,IF(AC$2&lt;10,VLOOKUP(TEXT($C110,"МММ"),'Расчет нагрузки'!$L$2:$Q$13,AC$2,0),$D110*AC$2))</f>
        <v>0</v>
      </c>
      <c r="AD110" s="8"/>
      <c r="AE110" s="69">
        <v>1</v>
      </c>
      <c r="AF110" s="69">
        <v>1</v>
      </c>
      <c r="AG110" s="8"/>
      <c r="AH110" s="13">
        <f t="shared" ref="AH110" si="843">E110</f>
        <v>0</v>
      </c>
      <c r="AI110" s="13">
        <f t="shared" ref="AI110" si="844">F110</f>
        <v>0</v>
      </c>
      <c r="AJ110" s="13">
        <f t="shared" ref="AJ110" si="845">G110</f>
        <v>0</v>
      </c>
      <c r="AK110" s="13">
        <f t="shared" ref="AK110" si="846">H110</f>
        <v>0</v>
      </c>
      <c r="AL110" s="13">
        <f t="shared" ref="AL110" si="847">I110</f>
        <v>0</v>
      </c>
      <c r="AM110" s="13">
        <f t="shared" ref="AM110" si="848">J110</f>
        <v>0</v>
      </c>
      <c r="AN110" s="13">
        <f t="shared" ref="AN110" si="849">K110</f>
        <v>0</v>
      </c>
      <c r="AO110" s="13">
        <f t="shared" ref="AO110" si="850">L110</f>
        <v>0</v>
      </c>
      <c r="AP110" s="13">
        <f t="shared" ref="AP110" si="851">E110</f>
        <v>0</v>
      </c>
      <c r="AQ110" s="13">
        <f t="shared" ref="AQ110" si="852">F110</f>
        <v>0</v>
      </c>
      <c r="AR110" s="13">
        <f t="shared" ref="AR110" si="853">G110</f>
        <v>0</v>
      </c>
      <c r="AS110" s="13">
        <f t="shared" ref="AS110" si="854">H110</f>
        <v>0</v>
      </c>
      <c r="AT110" s="13">
        <f t="shared" ref="AT110" si="855">I110</f>
        <v>0</v>
      </c>
      <c r="AU110" s="13">
        <f t="shared" ref="AU110" si="856">J110</f>
        <v>0</v>
      </c>
      <c r="AV110" s="13">
        <f t="shared" ref="AV110" si="857">K110</f>
        <v>0</v>
      </c>
      <c r="AW110" s="13">
        <f t="shared" ref="AW110" si="858">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44835</v>
      </c>
      <c r="D111" s="34">
        <f>VLOOKUP($C111,'F1'!$A:$B,2,0)</f>
        <v>21</v>
      </c>
      <c r="E111" s="14"/>
      <c r="F111" s="14"/>
      <c r="G111" s="14"/>
      <c r="H111" s="14"/>
      <c r="I111" s="14"/>
      <c r="J111" s="14"/>
      <c r="K111" s="14"/>
      <c r="L111" s="14"/>
      <c r="M111" s="204">
        <f t="shared" si="653"/>
        <v>0</v>
      </c>
      <c r="N111" s="15">
        <f t="shared" si="654"/>
        <v>0</v>
      </c>
      <c r="O111" s="15">
        <f t="shared" si="655"/>
        <v>0</v>
      </c>
      <c r="P111" s="15">
        <f t="shared" si="656"/>
        <v>0</v>
      </c>
      <c r="Q111" s="204">
        <f t="shared" si="657"/>
        <v>0</v>
      </c>
      <c r="R111" s="15">
        <f t="shared" si="658"/>
        <v>0</v>
      </c>
      <c r="S111" s="15">
        <f t="shared" si="659"/>
        <v>0</v>
      </c>
      <c r="T111" s="15">
        <f t="shared" si="660"/>
        <v>0</v>
      </c>
      <c r="U111" s="9">
        <f t="shared" si="661"/>
        <v>0</v>
      </c>
      <c r="V111" s="9">
        <f t="shared" si="662"/>
        <v>0</v>
      </c>
      <c r="W111" s="28">
        <f t="shared" si="663"/>
        <v>0</v>
      </c>
      <c r="X111" s="9">
        <f t="shared" si="664"/>
        <v>0</v>
      </c>
      <c r="Y111" s="9">
        <f t="shared" si="665"/>
        <v>0</v>
      </c>
      <c r="Z111" s="28">
        <f t="shared" si="666"/>
        <v>0</v>
      </c>
      <c r="AA111" s="8"/>
      <c r="AB111" s="155">
        <f>IF(OR($M111="",$M111=0),0,IF(AB$2&lt;10,VLOOKUP(TEXT($C111,"МММ"),'Расчет нагрузки'!$L$2:$Q$13,AB$2,0),$D111*AB$2))</f>
        <v>0</v>
      </c>
      <c r="AC111" s="155">
        <f>IF(OR($Q111="",$Q111=0),0,IF(AC$2&lt;10,VLOOKUP(TEXT($C111,"МММ"),'Расчет нагрузки'!$L$2:$Q$13,AC$2,0),$D111*AC$2))</f>
        <v>0</v>
      </c>
      <c r="AD111" s="8"/>
      <c r="AE111" s="69">
        <v>1</v>
      </c>
      <c r="AF111" s="69">
        <v>1</v>
      </c>
      <c r="AG111" s="8"/>
      <c r="AH111" s="13">
        <f t="shared" ref="AH111" si="859">E111</f>
        <v>0</v>
      </c>
      <c r="AI111" s="13">
        <f t="shared" ref="AI111" si="860">F111</f>
        <v>0</v>
      </c>
      <c r="AJ111" s="13">
        <f t="shared" ref="AJ111" si="861">G111</f>
        <v>0</v>
      </c>
      <c r="AK111" s="13">
        <f t="shared" ref="AK111" si="862">H111</f>
        <v>0</v>
      </c>
      <c r="AL111" s="13">
        <f t="shared" ref="AL111" si="863">I111</f>
        <v>0</v>
      </c>
      <c r="AM111" s="13">
        <f t="shared" ref="AM111" si="864">J111</f>
        <v>0</v>
      </c>
      <c r="AN111" s="13">
        <f t="shared" ref="AN111" si="865">K111</f>
        <v>0</v>
      </c>
      <c r="AO111" s="13">
        <f t="shared" ref="AO111" si="866">L111</f>
        <v>0</v>
      </c>
      <c r="AP111" s="13">
        <f t="shared" ref="AP111" si="867">E111</f>
        <v>0</v>
      </c>
      <c r="AQ111" s="13">
        <f t="shared" ref="AQ111" si="868">F111</f>
        <v>0</v>
      </c>
      <c r="AR111" s="13">
        <f t="shared" ref="AR111" si="869">G111</f>
        <v>0</v>
      </c>
      <c r="AS111" s="13">
        <f t="shared" ref="AS111" si="870">H111</f>
        <v>0</v>
      </c>
      <c r="AT111" s="13">
        <f t="shared" ref="AT111" si="871">I111</f>
        <v>0</v>
      </c>
      <c r="AU111" s="13">
        <f t="shared" ref="AU111" si="872">J111</f>
        <v>0</v>
      </c>
      <c r="AV111" s="13">
        <f t="shared" ref="AV111" si="873">K111</f>
        <v>0</v>
      </c>
      <c r="AW111" s="13">
        <f t="shared" ref="AW111" si="874">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44866</v>
      </c>
      <c r="D112" s="34">
        <f>VLOOKUP($C112,'F1'!$A:$B,2,0)</f>
        <v>21</v>
      </c>
      <c r="E112" s="14"/>
      <c r="F112" s="14"/>
      <c r="G112" s="14"/>
      <c r="H112" s="14"/>
      <c r="I112" s="14"/>
      <c r="J112" s="14"/>
      <c r="K112" s="14"/>
      <c r="L112" s="14"/>
      <c r="M112" s="204">
        <f t="shared" si="653"/>
        <v>0</v>
      </c>
      <c r="N112" s="15">
        <f t="shared" si="654"/>
        <v>0</v>
      </c>
      <c r="O112" s="15">
        <f t="shared" si="655"/>
        <v>0</v>
      </c>
      <c r="P112" s="15">
        <f t="shared" si="656"/>
        <v>0</v>
      </c>
      <c r="Q112" s="204">
        <f t="shared" si="657"/>
        <v>0</v>
      </c>
      <c r="R112" s="15">
        <f t="shared" si="658"/>
        <v>0</v>
      </c>
      <c r="S112" s="15">
        <f t="shared" si="659"/>
        <v>0</v>
      </c>
      <c r="T112" s="15">
        <f t="shared" si="660"/>
        <v>0</v>
      </c>
      <c r="U112" s="9">
        <f t="shared" si="661"/>
        <v>0</v>
      </c>
      <c r="V112" s="9">
        <f t="shared" si="662"/>
        <v>0</v>
      </c>
      <c r="W112" s="28">
        <f t="shared" si="663"/>
        <v>0</v>
      </c>
      <c r="X112" s="9">
        <f t="shared" si="664"/>
        <v>0</v>
      </c>
      <c r="Y112" s="9">
        <f t="shared" si="665"/>
        <v>0</v>
      </c>
      <c r="Z112" s="28">
        <f t="shared" si="666"/>
        <v>0</v>
      </c>
      <c r="AA112" s="8"/>
      <c r="AB112" s="155">
        <f>IF(OR($M112="",$M112=0),0,IF(AB$2&lt;10,VLOOKUP(TEXT($C112,"МММ"),'Расчет нагрузки'!$L$2:$Q$13,AB$2,0),$D112*AB$2))</f>
        <v>0</v>
      </c>
      <c r="AC112" s="155">
        <f>IF(OR($Q112="",$Q112=0),0,IF(AC$2&lt;10,VLOOKUP(TEXT($C112,"МММ"),'Расчет нагрузки'!$L$2:$Q$13,AC$2,0),$D112*AC$2))</f>
        <v>0</v>
      </c>
      <c r="AD112" s="8"/>
      <c r="AE112" s="69">
        <v>1</v>
      </c>
      <c r="AF112" s="69">
        <v>1</v>
      </c>
      <c r="AG112" s="8"/>
      <c r="AH112" s="13">
        <f t="shared" ref="AH112" si="875">E112</f>
        <v>0</v>
      </c>
      <c r="AI112" s="13">
        <f t="shared" ref="AI112" si="876">F112</f>
        <v>0</v>
      </c>
      <c r="AJ112" s="13">
        <f t="shared" ref="AJ112" si="877">G112</f>
        <v>0</v>
      </c>
      <c r="AK112" s="13">
        <f t="shared" ref="AK112" si="878">H112</f>
        <v>0</v>
      </c>
      <c r="AL112" s="13">
        <f t="shared" ref="AL112" si="879">I112</f>
        <v>0</v>
      </c>
      <c r="AM112" s="13">
        <f t="shared" ref="AM112" si="880">J112</f>
        <v>0</v>
      </c>
      <c r="AN112" s="13">
        <f t="shared" ref="AN112" si="881">K112</f>
        <v>0</v>
      </c>
      <c r="AO112" s="13">
        <f t="shared" ref="AO112" si="882">L112</f>
        <v>0</v>
      </c>
      <c r="AP112" s="13">
        <f t="shared" ref="AP112" si="883">E112</f>
        <v>0</v>
      </c>
      <c r="AQ112" s="13">
        <f t="shared" ref="AQ112" si="884">F112</f>
        <v>0</v>
      </c>
      <c r="AR112" s="13">
        <f t="shared" ref="AR112" si="885">G112</f>
        <v>0</v>
      </c>
      <c r="AS112" s="13">
        <f t="shared" ref="AS112" si="886">H112</f>
        <v>0</v>
      </c>
      <c r="AT112" s="13">
        <f t="shared" ref="AT112" si="887">I112</f>
        <v>0</v>
      </c>
      <c r="AU112" s="13">
        <f t="shared" ref="AU112" si="888">J112</f>
        <v>0</v>
      </c>
      <c r="AV112" s="13">
        <f t="shared" ref="AV112" si="889">K112</f>
        <v>0</v>
      </c>
      <c r="AW112" s="13">
        <f t="shared" ref="AW112" si="890">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44896</v>
      </c>
      <c r="D113" s="34">
        <f>VLOOKUP($C113,'F1'!$A:$B,2,0)</f>
        <v>22</v>
      </c>
      <c r="E113" s="14"/>
      <c r="F113" s="14"/>
      <c r="G113" s="14"/>
      <c r="H113" s="14"/>
      <c r="I113" s="14"/>
      <c r="J113" s="14"/>
      <c r="K113" s="14"/>
      <c r="L113" s="14"/>
      <c r="M113" s="204">
        <f t="shared" si="653"/>
        <v>0</v>
      </c>
      <c r="N113" s="15">
        <f t="shared" si="654"/>
        <v>0</v>
      </c>
      <c r="O113" s="15">
        <f t="shared" si="655"/>
        <v>0</v>
      </c>
      <c r="P113" s="15">
        <f t="shared" si="656"/>
        <v>0</v>
      </c>
      <c r="Q113" s="204">
        <f t="shared" si="657"/>
        <v>0</v>
      </c>
      <c r="R113" s="15">
        <f t="shared" si="658"/>
        <v>0</v>
      </c>
      <c r="S113" s="15">
        <f t="shared" si="659"/>
        <v>0</v>
      </c>
      <c r="T113" s="15">
        <f t="shared" si="660"/>
        <v>0</v>
      </c>
      <c r="U113" s="9">
        <f t="shared" si="661"/>
        <v>0</v>
      </c>
      <c r="V113" s="9">
        <f t="shared" si="662"/>
        <v>0</v>
      </c>
      <c r="W113" s="28">
        <f t="shared" si="663"/>
        <v>0</v>
      </c>
      <c r="X113" s="9">
        <f t="shared" si="664"/>
        <v>0</v>
      </c>
      <c r="Y113" s="9">
        <f t="shared" si="665"/>
        <v>0</v>
      </c>
      <c r="Z113" s="28">
        <f t="shared" si="666"/>
        <v>0</v>
      </c>
      <c r="AA113" s="8"/>
      <c r="AB113" s="155">
        <f>IF(OR($M113="",$M113=0),0,IF(AB$2&lt;10,VLOOKUP(TEXT($C113,"МММ"),'Расчет нагрузки'!$L$2:$Q$13,AB$2,0),$D113*AB$2))</f>
        <v>0</v>
      </c>
      <c r="AC113" s="155">
        <f>IF(OR($Q113="",$Q113=0),0,IF(AC$2&lt;10,VLOOKUP(TEXT($C113,"МММ"),'Расчет нагрузки'!$L$2:$Q$13,AC$2,0),$D113*AC$2))</f>
        <v>0</v>
      </c>
      <c r="AD113" s="8"/>
      <c r="AE113" s="69">
        <v>1</v>
      </c>
      <c r="AF113" s="69">
        <v>1</v>
      </c>
      <c r="AG113" s="8"/>
      <c r="AH113" s="13">
        <f t="shared" ref="AH113" si="891">E113</f>
        <v>0</v>
      </c>
      <c r="AI113" s="13">
        <f t="shared" ref="AI113" si="892">F113</f>
        <v>0</v>
      </c>
      <c r="AJ113" s="13">
        <f t="shared" ref="AJ113" si="893">G113</f>
        <v>0</v>
      </c>
      <c r="AK113" s="13">
        <f t="shared" ref="AK113" si="894">H113</f>
        <v>0</v>
      </c>
      <c r="AL113" s="13">
        <f t="shared" ref="AL113" si="895">I113</f>
        <v>0</v>
      </c>
      <c r="AM113" s="13">
        <f t="shared" ref="AM113" si="896">J113</f>
        <v>0</v>
      </c>
      <c r="AN113" s="13">
        <f t="shared" ref="AN113" si="897">K113</f>
        <v>0</v>
      </c>
      <c r="AO113" s="13">
        <f t="shared" ref="AO113" si="898">L113</f>
        <v>0</v>
      </c>
      <c r="AP113" s="13">
        <f t="shared" ref="AP113" si="899">E113</f>
        <v>0</v>
      </c>
      <c r="AQ113" s="13">
        <f t="shared" ref="AQ113" si="900">F113</f>
        <v>0</v>
      </c>
      <c r="AR113" s="13">
        <f t="shared" ref="AR113" si="901">G113</f>
        <v>0</v>
      </c>
      <c r="AS113" s="13">
        <f t="shared" ref="AS113" si="902">H113</f>
        <v>0</v>
      </c>
      <c r="AT113" s="13">
        <f t="shared" ref="AT113" si="903">I113</f>
        <v>0</v>
      </c>
      <c r="AU113" s="13">
        <f t="shared" ref="AU113" si="904">J113</f>
        <v>0</v>
      </c>
      <c r="AV113" s="13">
        <f t="shared" ref="AV113" si="905">K113</f>
        <v>0</v>
      </c>
      <c r="AW113" s="13">
        <f t="shared" ref="AW113" si="906">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44927</v>
      </c>
      <c r="D114" s="34">
        <f>VLOOKUP($C114,'F1'!$A:$B,2,0)</f>
        <v>17</v>
      </c>
      <c r="E114" s="14"/>
      <c r="F114" s="14"/>
      <c r="G114" s="14"/>
      <c r="H114" s="14"/>
      <c r="I114" s="14"/>
      <c r="J114" s="14"/>
      <c r="K114" s="14"/>
      <c r="L114" s="14"/>
      <c r="M114" s="204">
        <f t="shared" ref="M114:M125" si="907">E114/$D114</f>
        <v>0</v>
      </c>
      <c r="N114" s="15">
        <f t="shared" ref="N114:N125" si="908">F114/$D114</f>
        <v>0</v>
      </c>
      <c r="O114" s="15">
        <f t="shared" ref="O114:O125" si="909">G114/$D114</f>
        <v>0</v>
      </c>
      <c r="P114" s="15">
        <f t="shared" ref="P114:P125" si="910">H114/$D114</f>
        <v>0</v>
      </c>
      <c r="Q114" s="204">
        <f t="shared" ref="Q114:Q125" si="911">I114/$D114</f>
        <v>0</v>
      </c>
      <c r="R114" s="15">
        <f t="shared" ref="R114:R125" si="912">J114/$D114</f>
        <v>0</v>
      </c>
      <c r="S114" s="15">
        <f t="shared" ref="S114:S125" si="913">K114/$D114</f>
        <v>0</v>
      </c>
      <c r="T114" s="15">
        <f t="shared" ref="T114:T125" si="914">L114/$D114</f>
        <v>0</v>
      </c>
      <c r="U114" s="9">
        <f t="shared" ref="U114:U125" si="915">IFERROR(N114/M114,)</f>
        <v>0</v>
      </c>
      <c r="V114" s="9">
        <f t="shared" ref="V114:V125" si="916">IFERROR(O114/M114,)</f>
        <v>0</v>
      </c>
      <c r="W114" s="28">
        <f t="shared" ref="W114:W125" si="917">IFERROR(P114/M114,)</f>
        <v>0</v>
      </c>
      <c r="X114" s="9">
        <f t="shared" ref="X114:X125" si="918">IFERROR(R114/Q114,)</f>
        <v>0</v>
      </c>
      <c r="Y114" s="9">
        <f t="shared" ref="Y114:Y125" si="919">IFERROR(S114/Q114,)</f>
        <v>0</v>
      </c>
      <c r="Z114" s="28">
        <f t="shared" ref="Z114:Z125" si="920">IFERROR(T114/Q114,)</f>
        <v>0</v>
      </c>
      <c r="AA114" s="8"/>
      <c r="AB114" s="155">
        <f>IF(OR($M114="",$M114=0),0,IF(AB$2&lt;10,VLOOKUP(TEXT($C114,"МММ"),'Расчет нагрузки'!$L$2:$Q$13,AB$2,0),$D114*AB$2))</f>
        <v>0</v>
      </c>
      <c r="AC114" s="155">
        <f>IF(OR($Q114="",$Q114=0),0,IF(AC$2&lt;10,VLOOKUP(TEXT($C114,"МММ"),'Расчет нагрузки'!$L$2:$Q$13,AC$2,0),$D114*AC$2))</f>
        <v>0</v>
      </c>
      <c r="AD114" s="8"/>
      <c r="AE114" s="69">
        <v>1</v>
      </c>
      <c r="AF114" s="69">
        <v>1</v>
      </c>
      <c r="AG114" s="8"/>
      <c r="AH114" s="13">
        <f t="shared" ref="AH114" si="921">E114</f>
        <v>0</v>
      </c>
      <c r="AI114" s="13">
        <f t="shared" ref="AI114" si="922">F114</f>
        <v>0</v>
      </c>
      <c r="AJ114" s="13">
        <f t="shared" ref="AJ114" si="923">G114</f>
        <v>0</v>
      </c>
      <c r="AK114" s="13">
        <f t="shared" ref="AK114" si="924">H114</f>
        <v>0</v>
      </c>
      <c r="AL114" s="13">
        <f t="shared" ref="AL114" si="925">I114</f>
        <v>0</v>
      </c>
      <c r="AM114" s="13">
        <f t="shared" ref="AM114" si="926">J114</f>
        <v>0</v>
      </c>
      <c r="AN114" s="13">
        <f t="shared" ref="AN114" si="927">K114</f>
        <v>0</v>
      </c>
      <c r="AO114" s="13">
        <f t="shared" ref="AO114" si="928">L114</f>
        <v>0</v>
      </c>
      <c r="AP114" s="13">
        <f t="shared" ref="AP114" si="929">E114</f>
        <v>0</v>
      </c>
      <c r="AQ114" s="13">
        <f t="shared" ref="AQ114" si="930">F114</f>
        <v>0</v>
      </c>
      <c r="AR114" s="13">
        <f t="shared" ref="AR114" si="931">G114</f>
        <v>0</v>
      </c>
      <c r="AS114" s="13">
        <f t="shared" ref="AS114" si="932">H114</f>
        <v>0</v>
      </c>
      <c r="AT114" s="13">
        <f t="shared" ref="AT114" si="933">I114</f>
        <v>0</v>
      </c>
      <c r="AU114" s="13">
        <f t="shared" ref="AU114" si="934">J114</f>
        <v>0</v>
      </c>
      <c r="AV114" s="13">
        <f t="shared" ref="AV114" si="935">K114</f>
        <v>0</v>
      </c>
      <c r="AW114" s="13">
        <f t="shared" ref="AW114" si="936">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44958</v>
      </c>
      <c r="D115" s="34">
        <f>VLOOKUP($C115,'F1'!$A:$B,2,0)</f>
        <v>18</v>
      </c>
      <c r="E115" s="14"/>
      <c r="F115" s="14"/>
      <c r="G115" s="14"/>
      <c r="H115" s="14"/>
      <c r="I115" s="14"/>
      <c r="J115" s="14"/>
      <c r="K115" s="14"/>
      <c r="L115" s="14"/>
      <c r="M115" s="204">
        <f t="shared" si="907"/>
        <v>0</v>
      </c>
      <c r="N115" s="15">
        <f t="shared" si="908"/>
        <v>0</v>
      </c>
      <c r="O115" s="15">
        <f t="shared" si="909"/>
        <v>0</v>
      </c>
      <c r="P115" s="15">
        <f t="shared" si="910"/>
        <v>0</v>
      </c>
      <c r="Q115" s="204">
        <f t="shared" si="911"/>
        <v>0</v>
      </c>
      <c r="R115" s="15">
        <f t="shared" si="912"/>
        <v>0</v>
      </c>
      <c r="S115" s="15">
        <f t="shared" si="913"/>
        <v>0</v>
      </c>
      <c r="T115" s="15">
        <f t="shared" si="914"/>
        <v>0</v>
      </c>
      <c r="U115" s="9">
        <f t="shared" si="915"/>
        <v>0</v>
      </c>
      <c r="V115" s="9">
        <f t="shared" si="916"/>
        <v>0</v>
      </c>
      <c r="W115" s="28">
        <f t="shared" si="917"/>
        <v>0</v>
      </c>
      <c r="X115" s="9">
        <f t="shared" si="918"/>
        <v>0</v>
      </c>
      <c r="Y115" s="9">
        <f t="shared" si="919"/>
        <v>0</v>
      </c>
      <c r="Z115" s="28">
        <f t="shared" si="920"/>
        <v>0</v>
      </c>
      <c r="AA115" s="8"/>
      <c r="AB115" s="155">
        <f>IF(OR($M115="",$M115=0),0,IF(AB$2&lt;10,VLOOKUP(TEXT($C115,"МММ"),'Расчет нагрузки'!$L$2:$Q$13,AB$2,0),$D115*AB$2))</f>
        <v>0</v>
      </c>
      <c r="AC115" s="155">
        <f>IF(OR($Q115="",$Q115=0),0,IF(AC$2&lt;10,VLOOKUP(TEXT($C115,"МММ"),'Расчет нагрузки'!$L$2:$Q$13,AC$2,0),$D115*AC$2))</f>
        <v>0</v>
      </c>
      <c r="AD115" s="8"/>
      <c r="AE115" s="69">
        <v>1</v>
      </c>
      <c r="AF115" s="69">
        <v>1</v>
      </c>
      <c r="AG115" s="8"/>
      <c r="AH115" s="13">
        <f t="shared" ref="AH115" si="937">E115</f>
        <v>0</v>
      </c>
      <c r="AI115" s="13">
        <f t="shared" ref="AI115" si="938">F115</f>
        <v>0</v>
      </c>
      <c r="AJ115" s="13">
        <f t="shared" ref="AJ115" si="939">G115</f>
        <v>0</v>
      </c>
      <c r="AK115" s="13">
        <f t="shared" ref="AK115" si="940">H115</f>
        <v>0</v>
      </c>
      <c r="AL115" s="13">
        <f t="shared" ref="AL115" si="941">I115</f>
        <v>0</v>
      </c>
      <c r="AM115" s="13">
        <f t="shared" ref="AM115" si="942">J115</f>
        <v>0</v>
      </c>
      <c r="AN115" s="13">
        <f t="shared" ref="AN115" si="943">K115</f>
        <v>0</v>
      </c>
      <c r="AO115" s="13">
        <f t="shared" ref="AO115" si="944">L115</f>
        <v>0</v>
      </c>
      <c r="AP115" s="13">
        <f t="shared" ref="AP115" si="945">E115</f>
        <v>0</v>
      </c>
      <c r="AQ115" s="13">
        <f t="shared" ref="AQ115" si="946">F115</f>
        <v>0</v>
      </c>
      <c r="AR115" s="13">
        <f t="shared" ref="AR115" si="947">G115</f>
        <v>0</v>
      </c>
      <c r="AS115" s="13">
        <f t="shared" ref="AS115" si="948">H115</f>
        <v>0</v>
      </c>
      <c r="AT115" s="13">
        <f t="shared" ref="AT115" si="949">I115</f>
        <v>0</v>
      </c>
      <c r="AU115" s="13">
        <f t="shared" ref="AU115" si="950">J115</f>
        <v>0</v>
      </c>
      <c r="AV115" s="13">
        <f t="shared" ref="AV115" si="951">K115</f>
        <v>0</v>
      </c>
      <c r="AW115" s="13">
        <f t="shared" ref="AW115" si="952">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44986</v>
      </c>
      <c r="D116" s="34">
        <f>VLOOKUP($C116,'F1'!$A:$B,2,0)</f>
        <v>22</v>
      </c>
      <c r="E116" s="14"/>
      <c r="F116" s="14"/>
      <c r="G116" s="14"/>
      <c r="H116" s="14"/>
      <c r="I116" s="14"/>
      <c r="J116" s="14"/>
      <c r="K116" s="14"/>
      <c r="L116" s="14"/>
      <c r="M116" s="204">
        <f t="shared" si="907"/>
        <v>0</v>
      </c>
      <c r="N116" s="15">
        <f t="shared" si="908"/>
        <v>0</v>
      </c>
      <c r="O116" s="15">
        <f t="shared" si="909"/>
        <v>0</v>
      </c>
      <c r="P116" s="15">
        <f t="shared" si="910"/>
        <v>0</v>
      </c>
      <c r="Q116" s="204">
        <f t="shared" si="911"/>
        <v>0</v>
      </c>
      <c r="R116" s="15">
        <f t="shared" si="912"/>
        <v>0</v>
      </c>
      <c r="S116" s="15">
        <f t="shared" si="913"/>
        <v>0</v>
      </c>
      <c r="T116" s="15">
        <f t="shared" si="914"/>
        <v>0</v>
      </c>
      <c r="U116" s="9">
        <f t="shared" si="915"/>
        <v>0</v>
      </c>
      <c r="V116" s="9">
        <f t="shared" si="916"/>
        <v>0</v>
      </c>
      <c r="W116" s="28">
        <f t="shared" si="917"/>
        <v>0</v>
      </c>
      <c r="X116" s="9">
        <f t="shared" si="918"/>
        <v>0</v>
      </c>
      <c r="Y116" s="9">
        <f t="shared" si="919"/>
        <v>0</v>
      </c>
      <c r="Z116" s="28">
        <f t="shared" si="920"/>
        <v>0</v>
      </c>
      <c r="AA116" s="8"/>
      <c r="AB116" s="155">
        <f>IF(OR($M116="",$M116=0),0,IF(AB$2&lt;10,VLOOKUP(TEXT($C116,"МММ"),'Расчет нагрузки'!$L$2:$Q$13,AB$2,0),$D116*AB$2))</f>
        <v>0</v>
      </c>
      <c r="AC116" s="155">
        <f>IF(OR($Q116="",$Q116=0),0,IF(AC$2&lt;10,VLOOKUP(TEXT($C116,"МММ"),'Расчет нагрузки'!$L$2:$Q$13,AC$2,0),$D116*AC$2))</f>
        <v>0</v>
      </c>
      <c r="AD116" s="8"/>
      <c r="AE116" s="69">
        <v>1</v>
      </c>
      <c r="AF116" s="69">
        <v>1</v>
      </c>
      <c r="AG116" s="8"/>
      <c r="AH116" s="13">
        <f t="shared" ref="AH116" si="953">E116</f>
        <v>0</v>
      </c>
      <c r="AI116" s="13">
        <f t="shared" ref="AI116" si="954">F116</f>
        <v>0</v>
      </c>
      <c r="AJ116" s="13">
        <f t="shared" ref="AJ116" si="955">G116</f>
        <v>0</v>
      </c>
      <c r="AK116" s="13">
        <f t="shared" ref="AK116" si="956">H116</f>
        <v>0</v>
      </c>
      <c r="AL116" s="13">
        <f t="shared" ref="AL116" si="957">I116</f>
        <v>0</v>
      </c>
      <c r="AM116" s="13">
        <f t="shared" ref="AM116" si="958">J116</f>
        <v>0</v>
      </c>
      <c r="AN116" s="13">
        <f t="shared" ref="AN116" si="959">K116</f>
        <v>0</v>
      </c>
      <c r="AO116" s="13">
        <f t="shared" ref="AO116" si="960">L116</f>
        <v>0</v>
      </c>
      <c r="AP116" s="13">
        <f t="shared" ref="AP116" si="961">E116</f>
        <v>0</v>
      </c>
      <c r="AQ116" s="13">
        <f t="shared" ref="AQ116" si="962">F116</f>
        <v>0</v>
      </c>
      <c r="AR116" s="13">
        <f t="shared" ref="AR116" si="963">G116</f>
        <v>0</v>
      </c>
      <c r="AS116" s="13">
        <f t="shared" ref="AS116" si="964">H116</f>
        <v>0</v>
      </c>
      <c r="AT116" s="13">
        <f t="shared" ref="AT116" si="965">I116</f>
        <v>0</v>
      </c>
      <c r="AU116" s="13">
        <f t="shared" ref="AU116" si="966">J116</f>
        <v>0</v>
      </c>
      <c r="AV116" s="13">
        <f t="shared" ref="AV116" si="967">K116</f>
        <v>0</v>
      </c>
      <c r="AW116" s="13">
        <f t="shared" ref="AW116" si="968">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45017</v>
      </c>
      <c r="D117" s="34">
        <f>VLOOKUP($C117,'F1'!$A:$B,2,0)</f>
        <v>20</v>
      </c>
      <c r="E117" s="14"/>
      <c r="F117" s="14"/>
      <c r="G117" s="14"/>
      <c r="H117" s="14"/>
      <c r="I117" s="14"/>
      <c r="J117" s="14"/>
      <c r="K117" s="14"/>
      <c r="L117" s="14"/>
      <c r="M117" s="204">
        <f t="shared" si="907"/>
        <v>0</v>
      </c>
      <c r="N117" s="15">
        <f t="shared" si="908"/>
        <v>0</v>
      </c>
      <c r="O117" s="15">
        <f t="shared" si="909"/>
        <v>0</v>
      </c>
      <c r="P117" s="15">
        <f t="shared" si="910"/>
        <v>0</v>
      </c>
      <c r="Q117" s="204">
        <f t="shared" si="911"/>
        <v>0</v>
      </c>
      <c r="R117" s="15">
        <f t="shared" si="912"/>
        <v>0</v>
      </c>
      <c r="S117" s="15">
        <f t="shared" si="913"/>
        <v>0</v>
      </c>
      <c r="T117" s="15">
        <f t="shared" si="914"/>
        <v>0</v>
      </c>
      <c r="U117" s="9">
        <f t="shared" si="915"/>
        <v>0</v>
      </c>
      <c r="V117" s="9">
        <f t="shared" si="916"/>
        <v>0</v>
      </c>
      <c r="W117" s="28">
        <f t="shared" si="917"/>
        <v>0</v>
      </c>
      <c r="X117" s="9">
        <f t="shared" si="918"/>
        <v>0</v>
      </c>
      <c r="Y117" s="9">
        <f t="shared" si="919"/>
        <v>0</v>
      </c>
      <c r="Z117" s="28">
        <f t="shared" si="920"/>
        <v>0</v>
      </c>
      <c r="AA117" s="8"/>
      <c r="AB117" s="155">
        <f>IF(OR($M117="",$M117=0),0,IF(AB$2&lt;10,VLOOKUP(TEXT($C117,"МММ"),'Расчет нагрузки'!$L$2:$Q$13,AB$2,0),$D117*AB$2))</f>
        <v>0</v>
      </c>
      <c r="AC117" s="155">
        <f>IF(OR($Q117="",$Q117=0),0,IF(AC$2&lt;10,VLOOKUP(TEXT($C117,"МММ"),'Расчет нагрузки'!$L$2:$Q$13,AC$2,0),$D117*AC$2))</f>
        <v>0</v>
      </c>
      <c r="AD117" s="8"/>
      <c r="AE117" s="69">
        <v>1</v>
      </c>
      <c r="AF117" s="69">
        <v>1</v>
      </c>
      <c r="AG117" s="8"/>
      <c r="AH117" s="13">
        <f t="shared" ref="AH117" si="969">E117</f>
        <v>0</v>
      </c>
      <c r="AI117" s="13">
        <f t="shared" ref="AI117" si="970">F117</f>
        <v>0</v>
      </c>
      <c r="AJ117" s="13">
        <f t="shared" ref="AJ117" si="971">G117</f>
        <v>0</v>
      </c>
      <c r="AK117" s="13">
        <f t="shared" ref="AK117" si="972">H117</f>
        <v>0</v>
      </c>
      <c r="AL117" s="13">
        <f t="shared" ref="AL117" si="973">I117</f>
        <v>0</v>
      </c>
      <c r="AM117" s="13">
        <f t="shared" ref="AM117" si="974">J117</f>
        <v>0</v>
      </c>
      <c r="AN117" s="13">
        <f t="shared" ref="AN117" si="975">K117</f>
        <v>0</v>
      </c>
      <c r="AO117" s="13">
        <f t="shared" ref="AO117" si="976">L117</f>
        <v>0</v>
      </c>
      <c r="AP117" s="13">
        <f t="shared" ref="AP117" si="977">E117</f>
        <v>0</v>
      </c>
      <c r="AQ117" s="13">
        <f t="shared" ref="AQ117" si="978">F117</f>
        <v>0</v>
      </c>
      <c r="AR117" s="13">
        <f t="shared" ref="AR117" si="979">G117</f>
        <v>0</v>
      </c>
      <c r="AS117" s="13">
        <f t="shared" ref="AS117" si="980">H117</f>
        <v>0</v>
      </c>
      <c r="AT117" s="13">
        <f t="shared" ref="AT117" si="981">I117</f>
        <v>0</v>
      </c>
      <c r="AU117" s="13">
        <f t="shared" ref="AU117" si="982">J117</f>
        <v>0</v>
      </c>
      <c r="AV117" s="13">
        <f t="shared" ref="AV117" si="983">K117</f>
        <v>0</v>
      </c>
      <c r="AW117" s="13">
        <f t="shared" ref="AW117" si="984">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45047</v>
      </c>
      <c r="D118" s="34">
        <f>VLOOKUP($C118,'F1'!$A:$B,2,0)</f>
        <v>20</v>
      </c>
      <c r="E118" s="14"/>
      <c r="F118" s="14"/>
      <c r="G118" s="14"/>
      <c r="H118" s="14"/>
      <c r="I118" s="14"/>
      <c r="J118" s="14"/>
      <c r="K118" s="14"/>
      <c r="L118" s="14"/>
      <c r="M118" s="204">
        <f t="shared" si="907"/>
        <v>0</v>
      </c>
      <c r="N118" s="15">
        <f t="shared" si="908"/>
        <v>0</v>
      </c>
      <c r="O118" s="15">
        <f t="shared" si="909"/>
        <v>0</v>
      </c>
      <c r="P118" s="15">
        <f t="shared" si="910"/>
        <v>0</v>
      </c>
      <c r="Q118" s="204">
        <f t="shared" si="911"/>
        <v>0</v>
      </c>
      <c r="R118" s="15">
        <f t="shared" si="912"/>
        <v>0</v>
      </c>
      <c r="S118" s="15">
        <f t="shared" si="913"/>
        <v>0</v>
      </c>
      <c r="T118" s="15">
        <f t="shared" si="914"/>
        <v>0</v>
      </c>
      <c r="U118" s="9">
        <f t="shared" si="915"/>
        <v>0</v>
      </c>
      <c r="V118" s="9">
        <f t="shared" si="916"/>
        <v>0</v>
      </c>
      <c r="W118" s="28">
        <f t="shared" si="917"/>
        <v>0</v>
      </c>
      <c r="X118" s="9">
        <f t="shared" si="918"/>
        <v>0</v>
      </c>
      <c r="Y118" s="9">
        <f t="shared" si="919"/>
        <v>0</v>
      </c>
      <c r="Z118" s="28">
        <f t="shared" si="920"/>
        <v>0</v>
      </c>
      <c r="AA118" s="8"/>
      <c r="AB118" s="155">
        <f>IF(OR($M118="",$M118=0),0,IF(AB$2&lt;10,VLOOKUP(TEXT($C118,"МММ"),'Расчет нагрузки'!$L$2:$Q$13,AB$2,0),$D118*AB$2))</f>
        <v>0</v>
      </c>
      <c r="AC118" s="155">
        <f>IF(OR($Q118="",$Q118=0),0,IF(AC$2&lt;10,VLOOKUP(TEXT($C118,"МММ"),'Расчет нагрузки'!$L$2:$Q$13,AC$2,0),$D118*AC$2))</f>
        <v>0</v>
      </c>
      <c r="AD118" s="8"/>
      <c r="AE118" s="69">
        <v>1</v>
      </c>
      <c r="AF118" s="69">
        <v>1</v>
      </c>
      <c r="AG118" s="8"/>
      <c r="AH118" s="13">
        <f t="shared" ref="AH118" si="985">E118</f>
        <v>0</v>
      </c>
      <c r="AI118" s="13">
        <f t="shared" ref="AI118" si="986">F118</f>
        <v>0</v>
      </c>
      <c r="AJ118" s="13">
        <f t="shared" ref="AJ118" si="987">G118</f>
        <v>0</v>
      </c>
      <c r="AK118" s="13">
        <f t="shared" ref="AK118" si="988">H118</f>
        <v>0</v>
      </c>
      <c r="AL118" s="13">
        <f t="shared" ref="AL118" si="989">I118</f>
        <v>0</v>
      </c>
      <c r="AM118" s="13">
        <f t="shared" ref="AM118" si="990">J118</f>
        <v>0</v>
      </c>
      <c r="AN118" s="13">
        <f t="shared" ref="AN118" si="991">K118</f>
        <v>0</v>
      </c>
      <c r="AO118" s="13">
        <f t="shared" ref="AO118" si="992">L118</f>
        <v>0</v>
      </c>
      <c r="AP118" s="13">
        <f t="shared" ref="AP118" si="993">E118</f>
        <v>0</v>
      </c>
      <c r="AQ118" s="13">
        <f t="shared" ref="AQ118" si="994">F118</f>
        <v>0</v>
      </c>
      <c r="AR118" s="13">
        <f t="shared" ref="AR118" si="995">G118</f>
        <v>0</v>
      </c>
      <c r="AS118" s="13">
        <f t="shared" ref="AS118" si="996">H118</f>
        <v>0</v>
      </c>
      <c r="AT118" s="13">
        <f t="shared" ref="AT118" si="997">I118</f>
        <v>0</v>
      </c>
      <c r="AU118" s="13">
        <f t="shared" ref="AU118" si="998">J118</f>
        <v>0</v>
      </c>
      <c r="AV118" s="13">
        <f t="shared" ref="AV118" si="999">K118</f>
        <v>0</v>
      </c>
      <c r="AW118" s="13">
        <f t="shared" ref="AW118" si="1000">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45078</v>
      </c>
      <c r="D119" s="34">
        <f>VLOOKUP($C119,'F1'!$A:$B,2,0)</f>
        <v>21</v>
      </c>
      <c r="E119" s="14"/>
      <c r="F119" s="14"/>
      <c r="G119" s="14"/>
      <c r="H119" s="14"/>
      <c r="I119" s="14"/>
      <c r="J119" s="14"/>
      <c r="K119" s="14"/>
      <c r="L119" s="14"/>
      <c r="M119" s="204">
        <f t="shared" si="907"/>
        <v>0</v>
      </c>
      <c r="N119" s="15">
        <f t="shared" si="908"/>
        <v>0</v>
      </c>
      <c r="O119" s="15">
        <f t="shared" si="909"/>
        <v>0</v>
      </c>
      <c r="P119" s="15">
        <f t="shared" si="910"/>
        <v>0</v>
      </c>
      <c r="Q119" s="204">
        <f t="shared" si="911"/>
        <v>0</v>
      </c>
      <c r="R119" s="15">
        <f t="shared" si="912"/>
        <v>0</v>
      </c>
      <c r="S119" s="15">
        <f t="shared" si="913"/>
        <v>0</v>
      </c>
      <c r="T119" s="15">
        <f t="shared" si="914"/>
        <v>0</v>
      </c>
      <c r="U119" s="9">
        <f t="shared" si="915"/>
        <v>0</v>
      </c>
      <c r="V119" s="9">
        <f t="shared" si="916"/>
        <v>0</v>
      </c>
      <c r="W119" s="28">
        <f t="shared" si="917"/>
        <v>0</v>
      </c>
      <c r="X119" s="9">
        <f t="shared" si="918"/>
        <v>0</v>
      </c>
      <c r="Y119" s="9">
        <f t="shared" si="919"/>
        <v>0</v>
      </c>
      <c r="Z119" s="28">
        <f t="shared" si="920"/>
        <v>0</v>
      </c>
      <c r="AA119" s="8"/>
      <c r="AB119" s="155">
        <f>IF(OR($M119="",$M119=0),0,IF(AB$2&lt;10,VLOOKUP(TEXT($C119,"МММ"),'Расчет нагрузки'!$L$2:$Q$13,AB$2,0),$D119*AB$2))</f>
        <v>0</v>
      </c>
      <c r="AC119" s="155">
        <f>IF(OR($Q119="",$Q119=0),0,IF(AC$2&lt;10,VLOOKUP(TEXT($C119,"МММ"),'Расчет нагрузки'!$L$2:$Q$13,AC$2,0),$D119*AC$2))</f>
        <v>0</v>
      </c>
      <c r="AD119" s="8"/>
      <c r="AE119" s="69">
        <v>1</v>
      </c>
      <c r="AF119" s="69">
        <v>1</v>
      </c>
      <c r="AG119" s="8"/>
      <c r="AH119" s="13">
        <f t="shared" ref="AH119" si="1001">E119</f>
        <v>0</v>
      </c>
      <c r="AI119" s="13">
        <f t="shared" ref="AI119" si="1002">F119</f>
        <v>0</v>
      </c>
      <c r="AJ119" s="13">
        <f t="shared" ref="AJ119" si="1003">G119</f>
        <v>0</v>
      </c>
      <c r="AK119" s="13">
        <f t="shared" ref="AK119" si="1004">H119</f>
        <v>0</v>
      </c>
      <c r="AL119" s="13">
        <f t="shared" ref="AL119" si="1005">I119</f>
        <v>0</v>
      </c>
      <c r="AM119" s="13">
        <f t="shared" ref="AM119" si="1006">J119</f>
        <v>0</v>
      </c>
      <c r="AN119" s="13">
        <f t="shared" ref="AN119" si="1007">K119</f>
        <v>0</v>
      </c>
      <c r="AO119" s="13">
        <f t="shared" ref="AO119" si="1008">L119</f>
        <v>0</v>
      </c>
      <c r="AP119" s="13">
        <f t="shared" ref="AP119" si="1009">E119</f>
        <v>0</v>
      </c>
      <c r="AQ119" s="13">
        <f t="shared" ref="AQ119" si="1010">F119</f>
        <v>0</v>
      </c>
      <c r="AR119" s="13">
        <f t="shared" ref="AR119" si="1011">G119</f>
        <v>0</v>
      </c>
      <c r="AS119" s="13">
        <f t="shared" ref="AS119" si="1012">H119</f>
        <v>0</v>
      </c>
      <c r="AT119" s="13">
        <f t="shared" ref="AT119" si="1013">I119</f>
        <v>0</v>
      </c>
      <c r="AU119" s="13">
        <f t="shared" ref="AU119" si="1014">J119</f>
        <v>0</v>
      </c>
      <c r="AV119" s="13">
        <f t="shared" ref="AV119" si="1015">K119</f>
        <v>0</v>
      </c>
      <c r="AW119" s="13">
        <f t="shared" ref="AW119" si="1016">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45108</v>
      </c>
      <c r="D120" s="34">
        <f>VLOOKUP($C120,'F1'!$A:$B,2,0)</f>
        <v>21</v>
      </c>
      <c r="E120" s="14"/>
      <c r="F120" s="14"/>
      <c r="G120" s="14"/>
      <c r="H120" s="14"/>
      <c r="I120" s="14"/>
      <c r="J120" s="14"/>
      <c r="K120" s="14"/>
      <c r="L120" s="14"/>
      <c r="M120" s="204">
        <f t="shared" si="907"/>
        <v>0</v>
      </c>
      <c r="N120" s="15">
        <f t="shared" si="908"/>
        <v>0</v>
      </c>
      <c r="O120" s="15">
        <f t="shared" si="909"/>
        <v>0</v>
      </c>
      <c r="P120" s="15">
        <f t="shared" si="910"/>
        <v>0</v>
      </c>
      <c r="Q120" s="204">
        <f t="shared" si="911"/>
        <v>0</v>
      </c>
      <c r="R120" s="15">
        <f t="shared" si="912"/>
        <v>0</v>
      </c>
      <c r="S120" s="15">
        <f t="shared" si="913"/>
        <v>0</v>
      </c>
      <c r="T120" s="15">
        <f t="shared" si="914"/>
        <v>0</v>
      </c>
      <c r="U120" s="9">
        <f t="shared" si="915"/>
        <v>0</v>
      </c>
      <c r="V120" s="9">
        <f t="shared" si="916"/>
        <v>0</v>
      </c>
      <c r="W120" s="28">
        <f t="shared" si="917"/>
        <v>0</v>
      </c>
      <c r="X120" s="9">
        <f t="shared" si="918"/>
        <v>0</v>
      </c>
      <c r="Y120" s="9">
        <f t="shared" si="919"/>
        <v>0</v>
      </c>
      <c r="Z120" s="28">
        <f t="shared" si="920"/>
        <v>0</v>
      </c>
      <c r="AA120" s="8"/>
      <c r="AB120" s="155">
        <f>IF(OR($M120="",$M120=0),0,IF(AB$2&lt;10,VLOOKUP(TEXT($C120,"МММ"),'Расчет нагрузки'!$L$2:$Q$13,AB$2,0),$D120*AB$2))</f>
        <v>0</v>
      </c>
      <c r="AC120" s="155">
        <f>IF(OR($Q120="",$Q120=0),0,IF(AC$2&lt;10,VLOOKUP(TEXT($C120,"МММ"),'Расчет нагрузки'!$L$2:$Q$13,AC$2,0),$D120*AC$2))</f>
        <v>0</v>
      </c>
      <c r="AD120" s="8"/>
      <c r="AE120" s="69">
        <v>1</v>
      </c>
      <c r="AF120" s="69">
        <v>1</v>
      </c>
      <c r="AG120" s="8"/>
      <c r="AH120" s="13">
        <f t="shared" ref="AH120" si="1017">E120</f>
        <v>0</v>
      </c>
      <c r="AI120" s="13">
        <f t="shared" ref="AI120" si="1018">F120</f>
        <v>0</v>
      </c>
      <c r="AJ120" s="13">
        <f t="shared" ref="AJ120" si="1019">G120</f>
        <v>0</v>
      </c>
      <c r="AK120" s="13">
        <f t="shared" ref="AK120" si="1020">H120</f>
        <v>0</v>
      </c>
      <c r="AL120" s="13">
        <f t="shared" ref="AL120" si="1021">I120</f>
        <v>0</v>
      </c>
      <c r="AM120" s="13">
        <f t="shared" ref="AM120" si="1022">J120</f>
        <v>0</v>
      </c>
      <c r="AN120" s="13">
        <f t="shared" ref="AN120" si="1023">K120</f>
        <v>0</v>
      </c>
      <c r="AO120" s="13">
        <f t="shared" ref="AO120" si="1024">L120</f>
        <v>0</v>
      </c>
      <c r="AP120" s="13">
        <f t="shared" ref="AP120" si="1025">E120</f>
        <v>0</v>
      </c>
      <c r="AQ120" s="13">
        <f t="shared" ref="AQ120" si="1026">F120</f>
        <v>0</v>
      </c>
      <c r="AR120" s="13">
        <f t="shared" ref="AR120" si="1027">G120</f>
        <v>0</v>
      </c>
      <c r="AS120" s="13">
        <f t="shared" ref="AS120" si="1028">H120</f>
        <v>0</v>
      </c>
      <c r="AT120" s="13">
        <f t="shared" ref="AT120" si="1029">I120</f>
        <v>0</v>
      </c>
      <c r="AU120" s="13">
        <f t="shared" ref="AU120" si="1030">J120</f>
        <v>0</v>
      </c>
      <c r="AV120" s="13">
        <f t="shared" ref="AV120" si="1031">K120</f>
        <v>0</v>
      </c>
      <c r="AW120" s="13">
        <f t="shared" ref="AW120" si="1032">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45139</v>
      </c>
      <c r="D121" s="34">
        <f>VLOOKUP($C121,'F1'!$A:$B,2,0)</f>
        <v>23</v>
      </c>
      <c r="E121" s="14"/>
      <c r="F121" s="14"/>
      <c r="G121" s="14"/>
      <c r="H121" s="14"/>
      <c r="I121" s="14"/>
      <c r="J121" s="14"/>
      <c r="K121" s="14"/>
      <c r="L121" s="14"/>
      <c r="M121" s="204">
        <f t="shared" si="907"/>
        <v>0</v>
      </c>
      <c r="N121" s="15">
        <f t="shared" si="908"/>
        <v>0</v>
      </c>
      <c r="O121" s="15">
        <f t="shared" si="909"/>
        <v>0</v>
      </c>
      <c r="P121" s="15">
        <f t="shared" si="910"/>
        <v>0</v>
      </c>
      <c r="Q121" s="204">
        <f t="shared" si="911"/>
        <v>0</v>
      </c>
      <c r="R121" s="15">
        <f t="shared" si="912"/>
        <v>0</v>
      </c>
      <c r="S121" s="15">
        <f t="shared" si="913"/>
        <v>0</v>
      </c>
      <c r="T121" s="15">
        <f t="shared" si="914"/>
        <v>0</v>
      </c>
      <c r="U121" s="9">
        <f t="shared" si="915"/>
        <v>0</v>
      </c>
      <c r="V121" s="9">
        <f t="shared" si="916"/>
        <v>0</v>
      </c>
      <c r="W121" s="28">
        <f t="shared" si="917"/>
        <v>0</v>
      </c>
      <c r="X121" s="9">
        <f t="shared" si="918"/>
        <v>0</v>
      </c>
      <c r="Y121" s="9">
        <f t="shared" si="919"/>
        <v>0</v>
      </c>
      <c r="Z121" s="28">
        <f t="shared" si="920"/>
        <v>0</v>
      </c>
      <c r="AA121" s="8"/>
      <c r="AB121" s="155">
        <f>IF(OR($M121="",$M121=0),0,IF(AB$2&lt;10,VLOOKUP(TEXT($C121,"МММ"),'Расчет нагрузки'!$L$2:$Q$13,AB$2,0),$D121*AB$2))</f>
        <v>0</v>
      </c>
      <c r="AC121" s="155">
        <f>IF(OR($Q121="",$Q121=0),0,IF(AC$2&lt;10,VLOOKUP(TEXT($C121,"МММ"),'Расчет нагрузки'!$L$2:$Q$13,AC$2,0),$D121*AC$2))</f>
        <v>0</v>
      </c>
      <c r="AD121" s="8"/>
      <c r="AE121" s="69">
        <v>1</v>
      </c>
      <c r="AF121" s="69">
        <v>1</v>
      </c>
      <c r="AG121" s="8"/>
      <c r="AH121" s="13">
        <f t="shared" ref="AH121" si="1033">E121</f>
        <v>0</v>
      </c>
      <c r="AI121" s="13">
        <f t="shared" ref="AI121" si="1034">F121</f>
        <v>0</v>
      </c>
      <c r="AJ121" s="13">
        <f t="shared" ref="AJ121" si="1035">G121</f>
        <v>0</v>
      </c>
      <c r="AK121" s="13">
        <f t="shared" ref="AK121" si="1036">H121</f>
        <v>0</v>
      </c>
      <c r="AL121" s="13">
        <f t="shared" ref="AL121" si="1037">I121</f>
        <v>0</v>
      </c>
      <c r="AM121" s="13">
        <f t="shared" ref="AM121" si="1038">J121</f>
        <v>0</v>
      </c>
      <c r="AN121" s="13">
        <f t="shared" ref="AN121" si="1039">K121</f>
        <v>0</v>
      </c>
      <c r="AO121" s="13">
        <f t="shared" ref="AO121" si="1040">L121</f>
        <v>0</v>
      </c>
      <c r="AP121" s="13">
        <f t="shared" ref="AP121" si="1041">E121</f>
        <v>0</v>
      </c>
      <c r="AQ121" s="13">
        <f t="shared" ref="AQ121" si="1042">F121</f>
        <v>0</v>
      </c>
      <c r="AR121" s="13">
        <f t="shared" ref="AR121" si="1043">G121</f>
        <v>0</v>
      </c>
      <c r="AS121" s="13">
        <f t="shared" ref="AS121" si="1044">H121</f>
        <v>0</v>
      </c>
      <c r="AT121" s="13">
        <f t="shared" ref="AT121" si="1045">I121</f>
        <v>0</v>
      </c>
      <c r="AU121" s="13">
        <f t="shared" ref="AU121" si="1046">J121</f>
        <v>0</v>
      </c>
      <c r="AV121" s="13">
        <f t="shared" ref="AV121" si="1047">K121</f>
        <v>0</v>
      </c>
      <c r="AW121" s="13">
        <f t="shared" ref="AW121" si="1048">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45170</v>
      </c>
      <c r="D122" s="34">
        <f>VLOOKUP($C122,'F1'!$A:$B,2,0)</f>
        <v>21</v>
      </c>
      <c r="E122" s="14"/>
      <c r="F122" s="14"/>
      <c r="G122" s="14"/>
      <c r="H122" s="14"/>
      <c r="I122" s="14"/>
      <c r="J122" s="14"/>
      <c r="K122" s="14"/>
      <c r="L122" s="14"/>
      <c r="M122" s="204">
        <f t="shared" si="907"/>
        <v>0</v>
      </c>
      <c r="N122" s="15">
        <f t="shared" si="908"/>
        <v>0</v>
      </c>
      <c r="O122" s="15">
        <f t="shared" si="909"/>
        <v>0</v>
      </c>
      <c r="P122" s="15">
        <f t="shared" si="910"/>
        <v>0</v>
      </c>
      <c r="Q122" s="204">
        <f t="shared" si="911"/>
        <v>0</v>
      </c>
      <c r="R122" s="15">
        <f t="shared" si="912"/>
        <v>0</v>
      </c>
      <c r="S122" s="15">
        <f t="shared" si="913"/>
        <v>0</v>
      </c>
      <c r="T122" s="15">
        <f t="shared" si="914"/>
        <v>0</v>
      </c>
      <c r="U122" s="9">
        <f t="shared" si="915"/>
        <v>0</v>
      </c>
      <c r="V122" s="9">
        <f t="shared" si="916"/>
        <v>0</v>
      </c>
      <c r="W122" s="28">
        <f t="shared" si="917"/>
        <v>0</v>
      </c>
      <c r="X122" s="9">
        <f t="shared" si="918"/>
        <v>0</v>
      </c>
      <c r="Y122" s="9">
        <f t="shared" si="919"/>
        <v>0</v>
      </c>
      <c r="Z122" s="28">
        <f t="shared" si="920"/>
        <v>0</v>
      </c>
      <c r="AA122" s="8"/>
      <c r="AB122" s="155">
        <f>IF(OR($M122="",$M122=0),0,IF(AB$2&lt;10,VLOOKUP(TEXT($C122,"МММ"),'Расчет нагрузки'!$L$2:$Q$13,AB$2,0),$D122*AB$2))</f>
        <v>0</v>
      </c>
      <c r="AC122" s="155">
        <f>IF(OR($Q122="",$Q122=0),0,IF(AC$2&lt;10,VLOOKUP(TEXT($C122,"МММ"),'Расчет нагрузки'!$L$2:$Q$13,AC$2,0),$D122*AC$2))</f>
        <v>0</v>
      </c>
      <c r="AD122" s="8"/>
      <c r="AE122" s="69">
        <v>1</v>
      </c>
      <c r="AF122" s="69">
        <v>1</v>
      </c>
      <c r="AG122" s="8"/>
      <c r="AH122" s="13">
        <f t="shared" ref="AH122" si="1049">E122</f>
        <v>0</v>
      </c>
      <c r="AI122" s="13">
        <f t="shared" ref="AI122" si="1050">F122</f>
        <v>0</v>
      </c>
      <c r="AJ122" s="13">
        <f t="shared" ref="AJ122" si="1051">G122</f>
        <v>0</v>
      </c>
      <c r="AK122" s="13">
        <f t="shared" ref="AK122" si="1052">H122</f>
        <v>0</v>
      </c>
      <c r="AL122" s="13">
        <f t="shared" ref="AL122" si="1053">I122</f>
        <v>0</v>
      </c>
      <c r="AM122" s="13">
        <f t="shared" ref="AM122" si="1054">J122</f>
        <v>0</v>
      </c>
      <c r="AN122" s="13">
        <f t="shared" ref="AN122" si="1055">K122</f>
        <v>0</v>
      </c>
      <c r="AO122" s="13">
        <f t="shared" ref="AO122" si="1056">L122</f>
        <v>0</v>
      </c>
      <c r="AP122" s="13">
        <f t="shared" ref="AP122" si="1057">E122</f>
        <v>0</v>
      </c>
      <c r="AQ122" s="13">
        <f t="shared" ref="AQ122" si="1058">F122</f>
        <v>0</v>
      </c>
      <c r="AR122" s="13">
        <f t="shared" ref="AR122" si="1059">G122</f>
        <v>0</v>
      </c>
      <c r="AS122" s="13">
        <f t="shared" ref="AS122" si="1060">H122</f>
        <v>0</v>
      </c>
      <c r="AT122" s="13">
        <f t="shared" ref="AT122" si="1061">I122</f>
        <v>0</v>
      </c>
      <c r="AU122" s="13">
        <f t="shared" ref="AU122" si="1062">J122</f>
        <v>0</v>
      </c>
      <c r="AV122" s="13">
        <f t="shared" ref="AV122" si="1063">K122</f>
        <v>0</v>
      </c>
      <c r="AW122" s="13">
        <f t="shared" ref="AW122" si="1064">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45200</v>
      </c>
      <c r="D123" s="34">
        <f>VLOOKUP($C123,'F1'!$A:$B,2,0)</f>
        <v>22</v>
      </c>
      <c r="E123" s="14"/>
      <c r="F123" s="14"/>
      <c r="G123" s="14"/>
      <c r="H123" s="14"/>
      <c r="I123" s="14"/>
      <c r="J123" s="14"/>
      <c r="K123" s="14"/>
      <c r="L123" s="14"/>
      <c r="M123" s="204">
        <f t="shared" si="907"/>
        <v>0</v>
      </c>
      <c r="N123" s="15">
        <f t="shared" si="908"/>
        <v>0</v>
      </c>
      <c r="O123" s="15">
        <f t="shared" si="909"/>
        <v>0</v>
      </c>
      <c r="P123" s="15">
        <f t="shared" si="910"/>
        <v>0</v>
      </c>
      <c r="Q123" s="204">
        <f t="shared" si="911"/>
        <v>0</v>
      </c>
      <c r="R123" s="15">
        <f t="shared" si="912"/>
        <v>0</v>
      </c>
      <c r="S123" s="15">
        <f t="shared" si="913"/>
        <v>0</v>
      </c>
      <c r="T123" s="15">
        <f t="shared" si="914"/>
        <v>0</v>
      </c>
      <c r="U123" s="9">
        <f t="shared" si="915"/>
        <v>0</v>
      </c>
      <c r="V123" s="9">
        <f t="shared" si="916"/>
        <v>0</v>
      </c>
      <c r="W123" s="28">
        <f t="shared" si="917"/>
        <v>0</v>
      </c>
      <c r="X123" s="9">
        <f t="shared" si="918"/>
        <v>0</v>
      </c>
      <c r="Y123" s="9">
        <f t="shared" si="919"/>
        <v>0</v>
      </c>
      <c r="Z123" s="28">
        <f t="shared" si="920"/>
        <v>0</v>
      </c>
      <c r="AA123" s="8"/>
      <c r="AB123" s="155">
        <f>IF(OR($M123="",$M123=0),0,IF(AB$2&lt;10,VLOOKUP(TEXT($C123,"МММ"),'Расчет нагрузки'!$L$2:$Q$13,AB$2,0),$D123*AB$2))</f>
        <v>0</v>
      </c>
      <c r="AC123" s="155">
        <f>IF(OR($Q123="",$Q123=0),0,IF(AC$2&lt;10,VLOOKUP(TEXT($C123,"МММ"),'Расчет нагрузки'!$L$2:$Q$13,AC$2,0),$D123*AC$2))</f>
        <v>0</v>
      </c>
      <c r="AD123" s="8"/>
      <c r="AE123" s="69">
        <v>1</v>
      </c>
      <c r="AF123" s="69">
        <v>1</v>
      </c>
      <c r="AG123" s="8"/>
      <c r="AH123" s="13">
        <f t="shared" ref="AH123" si="1065">E123</f>
        <v>0</v>
      </c>
      <c r="AI123" s="13">
        <f t="shared" ref="AI123" si="1066">F123</f>
        <v>0</v>
      </c>
      <c r="AJ123" s="13">
        <f t="shared" ref="AJ123" si="1067">G123</f>
        <v>0</v>
      </c>
      <c r="AK123" s="13">
        <f t="shared" ref="AK123" si="1068">H123</f>
        <v>0</v>
      </c>
      <c r="AL123" s="13">
        <f t="shared" ref="AL123" si="1069">I123</f>
        <v>0</v>
      </c>
      <c r="AM123" s="13">
        <f t="shared" ref="AM123" si="1070">J123</f>
        <v>0</v>
      </c>
      <c r="AN123" s="13">
        <f t="shared" ref="AN123" si="1071">K123</f>
        <v>0</v>
      </c>
      <c r="AO123" s="13">
        <f t="shared" ref="AO123" si="1072">L123</f>
        <v>0</v>
      </c>
      <c r="AP123" s="13">
        <f t="shared" ref="AP123" si="1073">E123</f>
        <v>0</v>
      </c>
      <c r="AQ123" s="13">
        <f t="shared" ref="AQ123" si="1074">F123</f>
        <v>0</v>
      </c>
      <c r="AR123" s="13">
        <f t="shared" ref="AR123" si="1075">G123</f>
        <v>0</v>
      </c>
      <c r="AS123" s="13">
        <f t="shared" ref="AS123" si="1076">H123</f>
        <v>0</v>
      </c>
      <c r="AT123" s="13">
        <f t="shared" ref="AT123" si="1077">I123</f>
        <v>0</v>
      </c>
      <c r="AU123" s="13">
        <f t="shared" ref="AU123" si="1078">J123</f>
        <v>0</v>
      </c>
      <c r="AV123" s="13">
        <f t="shared" ref="AV123" si="1079">K123</f>
        <v>0</v>
      </c>
      <c r="AW123" s="13">
        <f t="shared" ref="AW123" si="1080">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45231</v>
      </c>
      <c r="D124" s="34">
        <f>VLOOKUP($C124,'F1'!$A:$B,2,0)</f>
        <v>21</v>
      </c>
      <c r="E124" s="14"/>
      <c r="F124" s="14"/>
      <c r="G124" s="14"/>
      <c r="H124" s="14"/>
      <c r="I124" s="14"/>
      <c r="J124" s="14"/>
      <c r="K124" s="14"/>
      <c r="L124" s="14"/>
      <c r="M124" s="204">
        <f t="shared" si="907"/>
        <v>0</v>
      </c>
      <c r="N124" s="15">
        <f t="shared" si="908"/>
        <v>0</v>
      </c>
      <c r="O124" s="15">
        <f t="shared" si="909"/>
        <v>0</v>
      </c>
      <c r="P124" s="15">
        <f t="shared" si="910"/>
        <v>0</v>
      </c>
      <c r="Q124" s="204">
        <f t="shared" si="911"/>
        <v>0</v>
      </c>
      <c r="R124" s="15">
        <f t="shared" si="912"/>
        <v>0</v>
      </c>
      <c r="S124" s="15">
        <f t="shared" si="913"/>
        <v>0</v>
      </c>
      <c r="T124" s="15">
        <f t="shared" si="914"/>
        <v>0</v>
      </c>
      <c r="U124" s="9">
        <f t="shared" si="915"/>
        <v>0</v>
      </c>
      <c r="V124" s="9">
        <f t="shared" si="916"/>
        <v>0</v>
      </c>
      <c r="W124" s="28">
        <f t="shared" si="917"/>
        <v>0</v>
      </c>
      <c r="X124" s="9">
        <f t="shared" si="918"/>
        <v>0</v>
      </c>
      <c r="Y124" s="9">
        <f t="shared" si="919"/>
        <v>0</v>
      </c>
      <c r="Z124" s="28">
        <f t="shared" si="920"/>
        <v>0</v>
      </c>
      <c r="AA124" s="8"/>
      <c r="AB124" s="155">
        <f>IF(OR($M124="",$M124=0),0,IF(AB$2&lt;10,VLOOKUP(TEXT($C124,"МММ"),'Расчет нагрузки'!$L$2:$Q$13,AB$2,0),$D124*AB$2))</f>
        <v>0</v>
      </c>
      <c r="AC124" s="155">
        <f>IF(OR($Q124="",$Q124=0),0,IF(AC$2&lt;10,VLOOKUP(TEXT($C124,"МММ"),'Расчет нагрузки'!$L$2:$Q$13,AC$2,0),$D124*AC$2))</f>
        <v>0</v>
      </c>
      <c r="AD124" s="8"/>
      <c r="AE124" s="69">
        <v>1</v>
      </c>
      <c r="AF124" s="69">
        <v>1</v>
      </c>
      <c r="AG124" s="8"/>
      <c r="AH124" s="13">
        <f t="shared" ref="AH124" si="1081">E124</f>
        <v>0</v>
      </c>
      <c r="AI124" s="13">
        <f t="shared" ref="AI124" si="1082">F124</f>
        <v>0</v>
      </c>
      <c r="AJ124" s="13">
        <f t="shared" ref="AJ124" si="1083">G124</f>
        <v>0</v>
      </c>
      <c r="AK124" s="13">
        <f t="shared" ref="AK124" si="1084">H124</f>
        <v>0</v>
      </c>
      <c r="AL124" s="13">
        <f t="shared" ref="AL124" si="1085">I124</f>
        <v>0</v>
      </c>
      <c r="AM124" s="13">
        <f t="shared" ref="AM124" si="1086">J124</f>
        <v>0</v>
      </c>
      <c r="AN124" s="13">
        <f t="shared" ref="AN124" si="1087">K124</f>
        <v>0</v>
      </c>
      <c r="AO124" s="13">
        <f t="shared" ref="AO124" si="1088">L124</f>
        <v>0</v>
      </c>
      <c r="AP124" s="13">
        <f t="shared" ref="AP124" si="1089">E124</f>
        <v>0</v>
      </c>
      <c r="AQ124" s="13">
        <f t="shared" ref="AQ124" si="1090">F124</f>
        <v>0</v>
      </c>
      <c r="AR124" s="13">
        <f t="shared" ref="AR124" si="1091">G124</f>
        <v>0</v>
      </c>
      <c r="AS124" s="13">
        <f t="shared" ref="AS124" si="1092">H124</f>
        <v>0</v>
      </c>
      <c r="AT124" s="13">
        <f t="shared" ref="AT124" si="1093">I124</f>
        <v>0</v>
      </c>
      <c r="AU124" s="13">
        <f t="shared" ref="AU124" si="1094">J124</f>
        <v>0</v>
      </c>
      <c r="AV124" s="13">
        <f t="shared" ref="AV124" si="1095">K124</f>
        <v>0</v>
      </c>
      <c r="AW124" s="13">
        <f t="shared" ref="AW124" si="1096">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45261</v>
      </c>
      <c r="D125" s="34">
        <f>VLOOKUP($C125,'F1'!$A:$B,2,0)</f>
        <v>21</v>
      </c>
      <c r="E125" s="14"/>
      <c r="F125" s="14"/>
      <c r="G125" s="14"/>
      <c r="H125" s="14"/>
      <c r="I125" s="14"/>
      <c r="J125" s="14"/>
      <c r="K125" s="14"/>
      <c r="L125" s="14"/>
      <c r="M125" s="204">
        <f t="shared" si="907"/>
        <v>0</v>
      </c>
      <c r="N125" s="15">
        <f t="shared" si="908"/>
        <v>0</v>
      </c>
      <c r="O125" s="15">
        <f t="shared" si="909"/>
        <v>0</v>
      </c>
      <c r="P125" s="15">
        <f t="shared" si="910"/>
        <v>0</v>
      </c>
      <c r="Q125" s="204">
        <f t="shared" si="911"/>
        <v>0</v>
      </c>
      <c r="R125" s="15">
        <f t="shared" si="912"/>
        <v>0</v>
      </c>
      <c r="S125" s="15">
        <f t="shared" si="913"/>
        <v>0</v>
      </c>
      <c r="T125" s="15">
        <f t="shared" si="914"/>
        <v>0</v>
      </c>
      <c r="U125" s="9">
        <f t="shared" si="915"/>
        <v>0</v>
      </c>
      <c r="V125" s="9">
        <f t="shared" si="916"/>
        <v>0</v>
      </c>
      <c r="W125" s="28">
        <f t="shared" si="917"/>
        <v>0</v>
      </c>
      <c r="X125" s="9">
        <f t="shared" si="918"/>
        <v>0</v>
      </c>
      <c r="Y125" s="9">
        <f t="shared" si="919"/>
        <v>0</v>
      </c>
      <c r="Z125" s="28">
        <f t="shared" si="920"/>
        <v>0</v>
      </c>
      <c r="AA125" s="8"/>
      <c r="AB125" s="155">
        <f>IF(OR($M125="",$M125=0),0,IF(AB$2&lt;10,VLOOKUP(TEXT($C125,"МММ"),'Расчет нагрузки'!$L$2:$Q$13,AB$2,0),$D125*AB$2))</f>
        <v>0</v>
      </c>
      <c r="AC125" s="155">
        <f>IF(OR($Q125="",$Q125=0),0,IF(AC$2&lt;10,VLOOKUP(TEXT($C125,"МММ"),'Расчет нагрузки'!$L$2:$Q$13,AC$2,0),$D125*AC$2))</f>
        <v>0</v>
      </c>
      <c r="AD125" s="8"/>
      <c r="AE125" s="69">
        <v>1</v>
      </c>
      <c r="AF125" s="69">
        <v>1</v>
      </c>
      <c r="AG125" s="8"/>
      <c r="AH125" s="13">
        <f t="shared" ref="AH125" si="1097">E125</f>
        <v>0</v>
      </c>
      <c r="AI125" s="13">
        <f t="shared" ref="AI125" si="1098">F125</f>
        <v>0</v>
      </c>
      <c r="AJ125" s="13">
        <f t="shared" ref="AJ125" si="1099">G125</f>
        <v>0</v>
      </c>
      <c r="AK125" s="13">
        <f t="shared" ref="AK125" si="1100">H125</f>
        <v>0</v>
      </c>
      <c r="AL125" s="13">
        <f t="shared" ref="AL125" si="1101">I125</f>
        <v>0</v>
      </c>
      <c r="AM125" s="13">
        <f t="shared" ref="AM125" si="1102">J125</f>
        <v>0</v>
      </c>
      <c r="AN125" s="13">
        <f t="shared" ref="AN125" si="1103">K125</f>
        <v>0</v>
      </c>
      <c r="AO125" s="13">
        <f t="shared" ref="AO125" si="1104">L125</f>
        <v>0</v>
      </c>
      <c r="AP125" s="13">
        <f t="shared" ref="AP125" si="1105">E125</f>
        <v>0</v>
      </c>
      <c r="AQ125" s="13">
        <f t="shared" ref="AQ125" si="1106">F125</f>
        <v>0</v>
      </c>
      <c r="AR125" s="13">
        <f t="shared" ref="AR125" si="1107">G125</f>
        <v>0</v>
      </c>
      <c r="AS125" s="13">
        <f t="shared" ref="AS125" si="1108">H125</f>
        <v>0</v>
      </c>
      <c r="AT125" s="13">
        <f t="shared" ref="AT125" si="1109">I125</f>
        <v>0</v>
      </c>
      <c r="AU125" s="13">
        <f t="shared" ref="AU125" si="1110">J125</f>
        <v>0</v>
      </c>
      <c r="AV125" s="13">
        <f t="shared" ref="AV125" si="1111">K125</f>
        <v>0</v>
      </c>
      <c r="AW125" s="13">
        <f t="shared" ref="AW125" si="1112">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45292</v>
      </c>
      <c r="D126" s="34">
        <f>VLOOKUP($C126,'F1'!$A:$B,2,0)</f>
        <v>17</v>
      </c>
      <c r="E126" s="14"/>
      <c r="F126" s="14"/>
      <c r="G126" s="14"/>
      <c r="H126" s="14"/>
      <c r="I126" s="14"/>
      <c r="J126" s="14"/>
      <c r="K126" s="14"/>
      <c r="L126" s="14"/>
      <c r="M126" s="204">
        <f t="shared" ref="M126" si="1113">E126/$D126</f>
        <v>0</v>
      </c>
      <c r="N126" s="15">
        <f t="shared" ref="N126" si="1114">F126/$D126</f>
        <v>0</v>
      </c>
      <c r="O126" s="15">
        <f t="shared" ref="O126" si="1115">G126/$D126</f>
        <v>0</v>
      </c>
      <c r="P126" s="15">
        <f t="shared" ref="P126" si="1116">H126/$D126</f>
        <v>0</v>
      </c>
      <c r="Q126" s="204">
        <f t="shared" ref="Q126" si="1117">I126/$D126</f>
        <v>0</v>
      </c>
      <c r="R126" s="15">
        <f t="shared" ref="R126" si="1118">J126/$D126</f>
        <v>0</v>
      </c>
      <c r="S126" s="15">
        <f t="shared" ref="S126" si="1119">K126/$D126</f>
        <v>0</v>
      </c>
      <c r="T126" s="15">
        <f t="shared" ref="T126" si="1120">L126/$D126</f>
        <v>0</v>
      </c>
      <c r="U126" s="9">
        <f t="shared" ref="U126" si="1121">IFERROR(N126/M126,)</f>
        <v>0</v>
      </c>
      <c r="V126" s="9">
        <f t="shared" ref="V126" si="1122">IFERROR(O126/M126,)</f>
        <v>0</v>
      </c>
      <c r="W126" s="28">
        <f t="shared" ref="W126" si="1123">IFERROR(P126/M126,)</f>
        <v>0</v>
      </c>
      <c r="X126" s="9">
        <f t="shared" ref="X126" si="1124">IFERROR(R126/Q126,)</f>
        <v>0</v>
      </c>
      <c r="Y126" s="9">
        <f t="shared" ref="Y126" si="1125">IFERROR(S126/Q126,)</f>
        <v>0</v>
      </c>
      <c r="Z126" s="28">
        <f t="shared" ref="Z126" si="1126">IFERROR(T126/Q126,)</f>
        <v>0</v>
      </c>
      <c r="AA126" s="8"/>
      <c r="AB126" s="155">
        <f>IF(OR($M126="",$M126=0),0,IF(AB$2&lt;10,VLOOKUP(TEXT($C126,"МММ"),'Расчет нагрузки'!$L$2:$Q$13,AB$2,0),$D126*AB$2))</f>
        <v>0</v>
      </c>
      <c r="AC126" s="155">
        <f>IF(OR($Q126="",$Q126=0),0,IF(AC$2&lt;10,VLOOKUP(TEXT($C126,"МММ"),'Расчет нагрузки'!$L$2:$Q$13,AC$2,0),$D126*AC$2))</f>
        <v>0</v>
      </c>
      <c r="AD126" s="8"/>
      <c r="AE126" s="69">
        <v>1</v>
      </c>
      <c r="AF126" s="69">
        <v>1</v>
      </c>
      <c r="AG126" s="8"/>
      <c r="AH126" s="13">
        <f t="shared" ref="AH126" si="1127">E126</f>
        <v>0</v>
      </c>
      <c r="AI126" s="13">
        <f t="shared" ref="AI126" si="1128">F126</f>
        <v>0</v>
      </c>
      <c r="AJ126" s="13">
        <f t="shared" ref="AJ126" si="1129">G126</f>
        <v>0</v>
      </c>
      <c r="AK126" s="13">
        <f t="shared" ref="AK126" si="1130">H126</f>
        <v>0</v>
      </c>
      <c r="AL126" s="13">
        <f t="shared" ref="AL126" si="1131">I126</f>
        <v>0</v>
      </c>
      <c r="AM126" s="13">
        <f t="shared" ref="AM126" si="1132">J126</f>
        <v>0</v>
      </c>
      <c r="AN126" s="13">
        <f t="shared" ref="AN126" si="1133">K126</f>
        <v>0</v>
      </c>
      <c r="AO126" s="13">
        <f t="shared" ref="AO126" si="1134">L126</f>
        <v>0</v>
      </c>
      <c r="AP126" s="13">
        <f t="shared" ref="AP126" si="1135">E126</f>
        <v>0</v>
      </c>
      <c r="AQ126" s="13">
        <f t="shared" ref="AQ126" si="1136">F126</f>
        <v>0</v>
      </c>
      <c r="AR126" s="13">
        <f t="shared" ref="AR126" si="1137">G126</f>
        <v>0</v>
      </c>
      <c r="AS126" s="13">
        <f t="shared" ref="AS126" si="1138">H126</f>
        <v>0</v>
      </c>
      <c r="AT126" s="13">
        <f t="shared" ref="AT126" si="1139">I126</f>
        <v>0</v>
      </c>
      <c r="AU126" s="13">
        <f t="shared" ref="AU126" si="1140">J126</f>
        <v>0</v>
      </c>
      <c r="AV126" s="13">
        <f t="shared" ref="AV126" si="1141">K126</f>
        <v>0</v>
      </c>
      <c r="AW126" s="13">
        <f t="shared" ref="AW126" si="1142">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45323</v>
      </c>
      <c r="D127" s="34">
        <f>VLOOKUP($C127,'F1'!$A:$B,2,0)</f>
        <v>20</v>
      </c>
      <c r="E127" s="14"/>
      <c r="F127" s="14"/>
      <c r="G127" s="14"/>
      <c r="H127" s="14"/>
      <c r="I127" s="14"/>
      <c r="J127" s="14"/>
      <c r="K127" s="14"/>
      <c r="L127" s="14"/>
      <c r="M127" s="204">
        <f t="shared" ref="M127" si="1143">E127/$D127</f>
        <v>0</v>
      </c>
      <c r="N127" s="15">
        <f t="shared" ref="N127" si="1144">F127/$D127</f>
        <v>0</v>
      </c>
      <c r="O127" s="15">
        <f t="shared" ref="O127" si="1145">G127/$D127</f>
        <v>0</v>
      </c>
      <c r="P127" s="15">
        <f t="shared" ref="P127" si="1146">H127/$D127</f>
        <v>0</v>
      </c>
      <c r="Q127" s="204">
        <f t="shared" ref="Q127" si="1147">I127/$D127</f>
        <v>0</v>
      </c>
      <c r="R127" s="15">
        <f t="shared" ref="R127" si="1148">J127/$D127</f>
        <v>0</v>
      </c>
      <c r="S127" s="15">
        <f t="shared" ref="S127" si="1149">K127/$D127</f>
        <v>0</v>
      </c>
      <c r="T127" s="15">
        <f t="shared" ref="T127" si="1150">L127/$D127</f>
        <v>0</v>
      </c>
      <c r="U127" s="9">
        <f t="shared" ref="U127" si="1151">IFERROR(N127/M127,)</f>
        <v>0</v>
      </c>
      <c r="V127" s="9">
        <f t="shared" ref="V127" si="1152">IFERROR(O127/M127,)</f>
        <v>0</v>
      </c>
      <c r="W127" s="28">
        <f t="shared" ref="W127" si="1153">IFERROR(P127/M127,)</f>
        <v>0</v>
      </c>
      <c r="X127" s="9">
        <f t="shared" ref="X127" si="1154">IFERROR(R127/Q127,)</f>
        <v>0</v>
      </c>
      <c r="Y127" s="9">
        <f t="shared" ref="Y127" si="1155">IFERROR(S127/Q127,)</f>
        <v>0</v>
      </c>
      <c r="Z127" s="28">
        <f t="shared" ref="Z127" si="1156">IFERROR(T127/Q127,)</f>
        <v>0</v>
      </c>
      <c r="AA127" s="8"/>
      <c r="AB127" s="155">
        <f>IF(OR($M127="",$M127=0),0,IF(AB$2&lt;10,VLOOKUP(TEXT($C127,"МММ"),'Расчет нагрузки'!$L$2:$Q$13,AB$2,0),$D127*AB$2))</f>
        <v>0</v>
      </c>
      <c r="AC127" s="155">
        <f>IF(OR($Q127="",$Q127=0),0,IF(AC$2&lt;10,VLOOKUP(TEXT($C127,"МММ"),'Расчет нагрузки'!$L$2:$Q$13,AC$2,0),$D127*AC$2))</f>
        <v>0</v>
      </c>
      <c r="AD127" s="8"/>
      <c r="AE127" s="69">
        <v>1</v>
      </c>
      <c r="AF127" s="69">
        <v>1</v>
      </c>
      <c r="AG127" s="8"/>
      <c r="AH127" s="13">
        <f t="shared" ref="AH127" si="1157">E127</f>
        <v>0</v>
      </c>
      <c r="AI127" s="13">
        <f t="shared" ref="AI127" si="1158">F127</f>
        <v>0</v>
      </c>
      <c r="AJ127" s="13">
        <f t="shared" ref="AJ127" si="1159">G127</f>
        <v>0</v>
      </c>
      <c r="AK127" s="13">
        <f t="shared" ref="AK127" si="1160">H127</f>
        <v>0</v>
      </c>
      <c r="AL127" s="13">
        <f t="shared" ref="AL127" si="1161">I127</f>
        <v>0</v>
      </c>
      <c r="AM127" s="13">
        <f t="shared" ref="AM127" si="1162">J127</f>
        <v>0</v>
      </c>
      <c r="AN127" s="13">
        <f t="shared" ref="AN127" si="1163">K127</f>
        <v>0</v>
      </c>
      <c r="AO127" s="13">
        <f t="shared" ref="AO127" si="1164">L127</f>
        <v>0</v>
      </c>
      <c r="AP127" s="13">
        <f t="shared" ref="AP127" si="1165">E127</f>
        <v>0</v>
      </c>
      <c r="AQ127" s="13">
        <f t="shared" ref="AQ127" si="1166">F127</f>
        <v>0</v>
      </c>
      <c r="AR127" s="13">
        <f t="shared" ref="AR127" si="1167">G127</f>
        <v>0</v>
      </c>
      <c r="AS127" s="13">
        <f t="shared" ref="AS127" si="1168">H127</f>
        <v>0</v>
      </c>
      <c r="AT127" s="13">
        <f t="shared" ref="AT127" si="1169">I127</f>
        <v>0</v>
      </c>
      <c r="AU127" s="13">
        <f t="shared" ref="AU127" si="1170">J127</f>
        <v>0</v>
      </c>
      <c r="AV127" s="13">
        <f t="shared" ref="AV127" si="1171">K127</f>
        <v>0</v>
      </c>
      <c r="AW127" s="13">
        <f t="shared" ref="AW127" si="1172">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45352</v>
      </c>
      <c r="D128" s="34">
        <f>VLOOKUP($C128,'F1'!$A:$B,2,0)</f>
        <v>20</v>
      </c>
      <c r="E128" s="14"/>
      <c r="F128" s="14"/>
      <c r="G128" s="14"/>
      <c r="H128" s="14"/>
      <c r="I128" s="14"/>
      <c r="J128" s="14"/>
      <c r="K128" s="14"/>
      <c r="L128" s="14"/>
      <c r="M128" s="204">
        <f t="shared" ref="M128" si="1173">E128/$D128</f>
        <v>0</v>
      </c>
      <c r="N128" s="15">
        <f t="shared" ref="N128" si="1174">F128/$D128</f>
        <v>0</v>
      </c>
      <c r="O128" s="15">
        <f t="shared" ref="O128" si="1175">G128/$D128</f>
        <v>0</v>
      </c>
      <c r="P128" s="15">
        <f t="shared" ref="P128" si="1176">H128/$D128</f>
        <v>0</v>
      </c>
      <c r="Q128" s="204">
        <f t="shared" ref="Q128" si="1177">I128/$D128</f>
        <v>0</v>
      </c>
      <c r="R128" s="15">
        <f t="shared" ref="R128" si="1178">J128/$D128</f>
        <v>0</v>
      </c>
      <c r="S128" s="15">
        <f t="shared" ref="S128" si="1179">K128/$D128</f>
        <v>0</v>
      </c>
      <c r="T128" s="15">
        <f t="shared" ref="T128" si="1180">L128/$D128</f>
        <v>0</v>
      </c>
      <c r="U128" s="9">
        <f t="shared" ref="U128" si="1181">IFERROR(N128/M128,)</f>
        <v>0</v>
      </c>
      <c r="V128" s="9">
        <f t="shared" ref="V128" si="1182">IFERROR(O128/M128,)</f>
        <v>0</v>
      </c>
      <c r="W128" s="28">
        <f t="shared" ref="W128" si="1183">IFERROR(P128/M128,)</f>
        <v>0</v>
      </c>
      <c r="X128" s="9">
        <f t="shared" ref="X128" si="1184">IFERROR(R128/Q128,)</f>
        <v>0</v>
      </c>
      <c r="Y128" s="9">
        <f t="shared" ref="Y128" si="1185">IFERROR(S128/Q128,)</f>
        <v>0</v>
      </c>
      <c r="Z128" s="28">
        <f t="shared" ref="Z128" si="1186">IFERROR(T128/Q128,)</f>
        <v>0</v>
      </c>
      <c r="AA128" s="8"/>
      <c r="AB128" s="155">
        <f>IF(OR($M128="",$M128=0),0,IF(AB$2&lt;10,VLOOKUP(TEXT($C128,"МММ"),'Расчет нагрузки'!$L$2:$Q$13,AB$2,0),$D128*AB$2))</f>
        <v>0</v>
      </c>
      <c r="AC128" s="155">
        <f>IF(OR($Q128="",$Q128=0),0,IF(AC$2&lt;10,VLOOKUP(TEXT($C128,"МММ"),'Расчет нагрузки'!$L$2:$Q$13,AC$2,0),$D128*AC$2))</f>
        <v>0</v>
      </c>
      <c r="AD128" s="8"/>
      <c r="AE128" s="69">
        <v>1</v>
      </c>
      <c r="AF128" s="69">
        <v>1</v>
      </c>
      <c r="AG128" s="8"/>
      <c r="AH128" s="13">
        <f t="shared" ref="AH128" si="1187">E128</f>
        <v>0</v>
      </c>
      <c r="AI128" s="13">
        <f t="shared" ref="AI128" si="1188">F128</f>
        <v>0</v>
      </c>
      <c r="AJ128" s="13">
        <f t="shared" ref="AJ128" si="1189">G128</f>
        <v>0</v>
      </c>
      <c r="AK128" s="13">
        <f t="shared" ref="AK128" si="1190">H128</f>
        <v>0</v>
      </c>
      <c r="AL128" s="13">
        <f t="shared" ref="AL128" si="1191">I128</f>
        <v>0</v>
      </c>
      <c r="AM128" s="13">
        <f t="shared" ref="AM128" si="1192">J128</f>
        <v>0</v>
      </c>
      <c r="AN128" s="13">
        <f t="shared" ref="AN128" si="1193">K128</f>
        <v>0</v>
      </c>
      <c r="AO128" s="13">
        <f t="shared" ref="AO128" si="1194">L128</f>
        <v>0</v>
      </c>
      <c r="AP128" s="13">
        <f t="shared" ref="AP128" si="1195">E128</f>
        <v>0</v>
      </c>
      <c r="AQ128" s="13">
        <f t="shared" ref="AQ128" si="1196">F128</f>
        <v>0</v>
      </c>
      <c r="AR128" s="13">
        <f t="shared" ref="AR128" si="1197">G128</f>
        <v>0</v>
      </c>
      <c r="AS128" s="13">
        <f t="shared" ref="AS128" si="1198">H128</f>
        <v>0</v>
      </c>
      <c r="AT128" s="13">
        <f t="shared" ref="AT128" si="1199">I128</f>
        <v>0</v>
      </c>
      <c r="AU128" s="13">
        <f t="shared" ref="AU128" si="1200">J128</f>
        <v>0</v>
      </c>
      <c r="AV128" s="13">
        <f t="shared" ref="AV128" si="1201">K128</f>
        <v>0</v>
      </c>
      <c r="AW128" s="13">
        <f t="shared" ref="AW128" si="1202">L128</f>
        <v>0</v>
      </c>
      <c r="AX128" s="4"/>
    </row>
    <row r="129" spans="1:50" outlineLevel="1">
      <c r="A129" s="8" t="str">
        <f>IF(C129=Форма!$B$7*1,"1 месяц",IF(C129&gt;Форма!$B$7,(LEFT(A128,SEARCH(" ",A128,1)-1)+1)&amp;" месяц",""))</f>
        <v>1 месяц</v>
      </c>
      <c r="B129" s="32" t="str">
        <f>IF(SUM($E$6:$L129)=0,"-",IF(SUM($E129:$L129)&gt;0,IF(AND($C129&gt;=$B$1,$C129&lt;=$B$2)*1=1,$A$1,"факт"),"прогноз"))</f>
        <v>-</v>
      </c>
      <c r="C129" s="33">
        <v>45383</v>
      </c>
      <c r="D129" s="34">
        <f>VLOOKUP($C129,'F1'!$A:$B,2,0)</f>
        <v>21</v>
      </c>
      <c r="E129" s="14"/>
      <c r="F129" s="14"/>
      <c r="G129" s="14"/>
      <c r="H129" s="14"/>
      <c r="I129" s="14"/>
      <c r="J129" s="14"/>
      <c r="K129" s="14"/>
      <c r="L129" s="14"/>
      <c r="M129" s="204">
        <f t="shared" ref="M129" si="1203">E129/$D129</f>
        <v>0</v>
      </c>
      <c r="N129" s="15">
        <f t="shared" ref="N129" si="1204">F129/$D129</f>
        <v>0</v>
      </c>
      <c r="O129" s="15">
        <f t="shared" ref="O129" si="1205">G129/$D129</f>
        <v>0</v>
      </c>
      <c r="P129" s="15">
        <f t="shared" ref="P129" si="1206">H129/$D129</f>
        <v>0</v>
      </c>
      <c r="Q129" s="204">
        <f t="shared" ref="Q129" si="1207">I129/$D129</f>
        <v>0</v>
      </c>
      <c r="R129" s="15">
        <f t="shared" ref="R129" si="1208">J129/$D129</f>
        <v>0</v>
      </c>
      <c r="S129" s="15">
        <f t="shared" ref="S129" si="1209">K129/$D129</f>
        <v>0</v>
      </c>
      <c r="T129" s="15">
        <f t="shared" ref="T129" si="1210">L129/$D129</f>
        <v>0</v>
      </c>
      <c r="U129" s="9">
        <f t="shared" ref="U129" si="1211">IFERROR(N129/M129,)</f>
        <v>0</v>
      </c>
      <c r="V129" s="9">
        <f t="shared" ref="V129" si="1212">IFERROR(O129/M129,)</f>
        <v>0</v>
      </c>
      <c r="W129" s="28">
        <f t="shared" ref="W129" si="1213">IFERROR(P129/M129,)</f>
        <v>0</v>
      </c>
      <c r="X129" s="9">
        <f t="shared" ref="X129" si="1214">IFERROR(R129/Q129,)</f>
        <v>0</v>
      </c>
      <c r="Y129" s="9">
        <f t="shared" ref="Y129" si="1215">IFERROR(S129/Q129,)</f>
        <v>0</v>
      </c>
      <c r="Z129" s="28">
        <f t="shared" ref="Z129" si="1216">IFERROR(T129/Q129,)</f>
        <v>0</v>
      </c>
      <c r="AA129" s="8"/>
      <c r="AB129" s="155">
        <f>IF(OR($M129="",$M129=0),0,IF(AB$2&lt;10,VLOOKUP(TEXT($C129,"МММ"),'Расчет нагрузки'!$L$2:$Q$13,AB$2,0),$D129*AB$2))</f>
        <v>0</v>
      </c>
      <c r="AC129" s="155">
        <f>IF(OR($Q129="",$Q129=0),0,IF(AC$2&lt;10,VLOOKUP(TEXT($C129,"МММ"),'Расчет нагрузки'!$L$2:$Q$13,AC$2,0),$D129*AC$2))</f>
        <v>0</v>
      </c>
      <c r="AD129" s="8"/>
      <c r="AE129" s="69">
        <v>1</v>
      </c>
      <c r="AF129" s="69">
        <v>1</v>
      </c>
      <c r="AG129" s="8"/>
      <c r="AH129" s="13">
        <f t="shared" ref="AH129" si="1217">E129</f>
        <v>0</v>
      </c>
      <c r="AI129" s="13">
        <f t="shared" ref="AI129" si="1218">F129</f>
        <v>0</v>
      </c>
      <c r="AJ129" s="13">
        <f t="shared" ref="AJ129" si="1219">G129</f>
        <v>0</v>
      </c>
      <c r="AK129" s="13">
        <f t="shared" ref="AK129" si="1220">H129</f>
        <v>0</v>
      </c>
      <c r="AL129" s="13">
        <f t="shared" ref="AL129" si="1221">I129</f>
        <v>0</v>
      </c>
      <c r="AM129" s="13">
        <f t="shared" ref="AM129" si="1222">J129</f>
        <v>0</v>
      </c>
      <c r="AN129" s="13">
        <f t="shared" ref="AN129" si="1223">K129</f>
        <v>0</v>
      </c>
      <c r="AO129" s="13">
        <f t="shared" ref="AO129" si="1224">L129</f>
        <v>0</v>
      </c>
      <c r="AP129" s="13">
        <f t="shared" ref="AP129" si="1225">E129</f>
        <v>0</v>
      </c>
      <c r="AQ129" s="13">
        <f t="shared" ref="AQ129" si="1226">F129</f>
        <v>0</v>
      </c>
      <c r="AR129" s="13">
        <f t="shared" ref="AR129" si="1227">G129</f>
        <v>0</v>
      </c>
      <c r="AS129" s="13">
        <f t="shared" ref="AS129" si="1228">H129</f>
        <v>0</v>
      </c>
      <c r="AT129" s="13">
        <f t="shared" ref="AT129" si="1229">I129</f>
        <v>0</v>
      </c>
      <c r="AU129" s="13">
        <f t="shared" ref="AU129" si="1230">J129</f>
        <v>0</v>
      </c>
      <c r="AV129" s="13">
        <f t="shared" ref="AV129" si="1231">K129</f>
        <v>0</v>
      </c>
      <c r="AW129" s="13">
        <f t="shared" ref="AW129" si="1232">L129</f>
        <v>0</v>
      </c>
      <c r="AX129" s="4"/>
    </row>
    <row r="130" spans="1:50" outlineLevel="1">
      <c r="A130" s="8" t="str">
        <f>IF(C130=Форма!$B$7*1,"1 месяц",IF(C130&gt;Форма!$B$7,(LEFT(A129,SEARCH(" ",A129,1)-1)+1)&amp;" месяц",""))</f>
        <v>2 месяц</v>
      </c>
      <c r="B130" s="32" t="str">
        <f>IF(SUM($E$6:$L130)=0,"-",IF(SUM($E130:$L130)&gt;0,IF(AND($C130&gt;=$B$1,$C130&lt;=$B$2)*1=1,$A$1,"факт"),"прогноз"))</f>
        <v>-</v>
      </c>
      <c r="C130" s="33">
        <v>45413</v>
      </c>
      <c r="D130" s="34">
        <f>VLOOKUP($C130,'F1'!$A:$B,2,0)</f>
        <v>20</v>
      </c>
      <c r="E130" s="14"/>
      <c r="F130" s="14"/>
      <c r="G130" s="14"/>
      <c r="H130" s="14"/>
      <c r="I130" s="14"/>
      <c r="J130" s="14"/>
      <c r="K130" s="14"/>
      <c r="L130" s="14"/>
      <c r="M130" s="204">
        <f t="shared" ref="M130" si="1233">E130/$D130</f>
        <v>0</v>
      </c>
      <c r="N130" s="15">
        <f t="shared" ref="N130" si="1234">F130/$D130</f>
        <v>0</v>
      </c>
      <c r="O130" s="15">
        <f t="shared" ref="O130" si="1235">G130/$D130</f>
        <v>0</v>
      </c>
      <c r="P130" s="15">
        <f t="shared" ref="P130" si="1236">H130/$D130</f>
        <v>0</v>
      </c>
      <c r="Q130" s="204">
        <f t="shared" ref="Q130" si="1237">I130/$D130</f>
        <v>0</v>
      </c>
      <c r="R130" s="15">
        <f t="shared" ref="R130" si="1238">J130/$D130</f>
        <v>0</v>
      </c>
      <c r="S130" s="15">
        <f t="shared" ref="S130" si="1239">K130/$D130</f>
        <v>0</v>
      </c>
      <c r="T130" s="15">
        <f t="shared" ref="T130" si="1240">L130/$D130</f>
        <v>0</v>
      </c>
      <c r="U130" s="9">
        <f t="shared" ref="U130" si="1241">IFERROR(N130/M130,)</f>
        <v>0</v>
      </c>
      <c r="V130" s="9">
        <f t="shared" ref="V130" si="1242">IFERROR(O130/M130,)</f>
        <v>0</v>
      </c>
      <c r="W130" s="28">
        <f t="shared" ref="W130" si="1243">IFERROR(P130/M130,)</f>
        <v>0</v>
      </c>
      <c r="X130" s="9">
        <f t="shared" ref="X130" si="1244">IFERROR(R130/Q130,)</f>
        <v>0</v>
      </c>
      <c r="Y130" s="9">
        <f t="shared" ref="Y130" si="1245">IFERROR(S130/Q130,)</f>
        <v>0</v>
      </c>
      <c r="Z130" s="28">
        <f t="shared" ref="Z130" si="1246">IFERROR(T130/Q130,)</f>
        <v>0</v>
      </c>
      <c r="AA130" s="8"/>
      <c r="AB130" s="155">
        <f>IF(OR($M130="",$M130=0),0,IF(AB$2&lt;10,VLOOKUP(TEXT($C130,"МММ"),'Расчет нагрузки'!$L$2:$Q$13,AB$2,0),$D130*AB$2))</f>
        <v>0</v>
      </c>
      <c r="AC130" s="155">
        <f>IF(OR($Q130="",$Q130=0),0,IF(AC$2&lt;10,VLOOKUP(TEXT($C130,"МММ"),'Расчет нагрузки'!$L$2:$Q$13,AC$2,0),$D130*AC$2))</f>
        <v>0</v>
      </c>
      <c r="AD130" s="8"/>
      <c r="AE130" s="69">
        <v>1</v>
      </c>
      <c r="AF130" s="69">
        <v>1</v>
      </c>
      <c r="AG130" s="8"/>
      <c r="AH130" s="13">
        <f t="shared" ref="AH130" si="1247">E130</f>
        <v>0</v>
      </c>
      <c r="AI130" s="13">
        <f t="shared" ref="AI130" si="1248">F130</f>
        <v>0</v>
      </c>
      <c r="AJ130" s="13">
        <f t="shared" ref="AJ130" si="1249">G130</f>
        <v>0</v>
      </c>
      <c r="AK130" s="13">
        <f t="shared" ref="AK130" si="1250">H130</f>
        <v>0</v>
      </c>
      <c r="AL130" s="13">
        <f t="shared" ref="AL130" si="1251">I130</f>
        <v>0</v>
      </c>
      <c r="AM130" s="13">
        <f t="shared" ref="AM130" si="1252">J130</f>
        <v>0</v>
      </c>
      <c r="AN130" s="13">
        <f t="shared" ref="AN130" si="1253">K130</f>
        <v>0</v>
      </c>
      <c r="AO130" s="13">
        <f t="shared" ref="AO130" si="1254">L130</f>
        <v>0</v>
      </c>
      <c r="AP130" s="13">
        <f t="shared" ref="AP130" si="1255">E130</f>
        <v>0</v>
      </c>
      <c r="AQ130" s="13">
        <f t="shared" ref="AQ130" si="1256">F130</f>
        <v>0</v>
      </c>
      <c r="AR130" s="13">
        <f t="shared" ref="AR130" si="1257">G130</f>
        <v>0</v>
      </c>
      <c r="AS130" s="13">
        <f t="shared" ref="AS130" si="1258">H130</f>
        <v>0</v>
      </c>
      <c r="AT130" s="13">
        <f t="shared" ref="AT130" si="1259">I130</f>
        <v>0</v>
      </c>
      <c r="AU130" s="13">
        <f t="shared" ref="AU130" si="1260">J130</f>
        <v>0</v>
      </c>
      <c r="AV130" s="13">
        <f t="shared" ref="AV130" si="1261">K130</f>
        <v>0</v>
      </c>
      <c r="AW130" s="13">
        <f t="shared" ref="AW130" si="1262">L130</f>
        <v>0</v>
      </c>
      <c r="AX130" s="4"/>
    </row>
    <row r="131" spans="1:50" outlineLevel="1">
      <c r="A131" s="8" t="str">
        <f>IF(C131=Форма!$B$7*1,"1 месяц",IF(C131&gt;Форма!$B$7,(LEFT(A130,SEARCH(" ",A130,1)-1)+1)&amp;" месяц",""))</f>
        <v>3 месяц</v>
      </c>
      <c r="B131" s="32" t="str">
        <f>IF(SUM($E$6:$L131)=0,"-",IF(SUM($E131:$L131)&gt;0,IF(AND($C131&gt;=$B$1,$C131&lt;=$B$2)*1=1,$A$1,"факт"),"прогноз"))</f>
        <v>-</v>
      </c>
      <c r="C131" s="33">
        <v>45444</v>
      </c>
      <c r="D131" s="34">
        <f>VLOOKUP($C131,'F1'!$A:$B,2,0)</f>
        <v>19</v>
      </c>
      <c r="E131" s="60"/>
      <c r="F131" s="60"/>
      <c r="G131" s="59"/>
      <c r="H131" s="59"/>
      <c r="I131" s="60"/>
      <c r="J131" s="60"/>
      <c r="K131" s="59"/>
      <c r="L131" s="59"/>
      <c r="M131" s="204">
        <f t="shared" ref="M130:M137" si="1263">E131/$D131</f>
        <v>0</v>
      </c>
      <c r="N131" s="15">
        <f t="shared" ref="N130:N137" si="1264">F131/$D131</f>
        <v>0</v>
      </c>
      <c r="O131" s="15">
        <f t="shared" ref="O130:O137" si="1265">G131/$D131</f>
        <v>0</v>
      </c>
      <c r="P131" s="15">
        <f t="shared" ref="P130:P137" si="1266">H131/$D131</f>
        <v>0</v>
      </c>
      <c r="Q131" s="204">
        <f t="shared" ref="Q130:Q137" si="1267">I131/$D131</f>
        <v>0</v>
      </c>
      <c r="R131" s="15">
        <f t="shared" ref="R130:R137" si="1268">J131/$D131</f>
        <v>0</v>
      </c>
      <c r="S131" s="15">
        <f t="shared" ref="S130:S137" si="1269">K131/$D131</f>
        <v>0</v>
      </c>
      <c r="T131" s="15">
        <f t="shared" ref="T130:T137" si="1270">L131/$D131</f>
        <v>0</v>
      </c>
      <c r="U131" s="9">
        <f t="shared" ref="U130:U137" si="1271">IFERROR(N131/M131,)</f>
        <v>0</v>
      </c>
      <c r="V131" s="9">
        <f t="shared" ref="V130:V137" si="1272">IFERROR(O131/M131,)</f>
        <v>0</v>
      </c>
      <c r="W131" s="28">
        <f t="shared" ref="W130:W137" si="1273">IFERROR(P131/M131,)</f>
        <v>0</v>
      </c>
      <c r="X131" s="9">
        <f t="shared" ref="X130:X137" si="1274">IFERROR(R131/Q131,)</f>
        <v>0</v>
      </c>
      <c r="Y131" s="9">
        <f t="shared" ref="Y130:Y137" si="1275">IFERROR(S131/Q131,)</f>
        <v>0</v>
      </c>
      <c r="Z131" s="28">
        <f t="shared" ref="Z130:Z137" si="1276">IFERROR(T131/Q131,)</f>
        <v>0</v>
      </c>
      <c r="AA131" s="8"/>
      <c r="AB131" s="155">
        <f>IF(OR($M131="",$M131=0),0,IF(AB$2&lt;10,VLOOKUP(TEXT($C131,"МММ"),'Расчет нагрузки'!$L$2:$Q$13,AB$2,0),$D131*AB$2))</f>
        <v>0</v>
      </c>
      <c r="AC131" s="155">
        <f>IF(OR($Q131="",$Q131=0),0,IF(AC$2&lt;10,VLOOKUP(TEXT($C131,"МММ"),'Расчет нагрузки'!$L$2:$Q$13,AC$2,0),$D131*AC$2))</f>
        <v>0</v>
      </c>
      <c r="AD131" s="8"/>
      <c r="AE131" s="69">
        <v>1</v>
      </c>
      <c r="AF131" s="69">
        <v>1</v>
      </c>
      <c r="AG131" s="8"/>
      <c r="AH131" s="17">
        <f t="shared" ref="AH130:AH149" si="1277">M131*$D131*AE131</f>
        <v>0</v>
      </c>
      <c r="AI131" s="17">
        <f t="shared" ref="AI130:AI149" si="1278">IF(AI$2*AH131&lt;0,0,AI$2*AH131)</f>
        <v>0</v>
      </c>
      <c r="AJ131" s="17">
        <f t="shared" ref="AJ130:AJ149" si="1279">AJ$2*AH131</f>
        <v>0</v>
      </c>
      <c r="AK131" s="17">
        <f t="shared" ref="AK130:AK137" si="1280">AK$2*AH131</f>
        <v>0</v>
      </c>
      <c r="AL131" s="17">
        <f t="shared" ref="AL130:AL149" si="1281">Q131*$D131*AF131</f>
        <v>0</v>
      </c>
      <c r="AM131" s="17">
        <f t="shared" ref="AM130:AM149" si="1282">IF(AM$2*AL131&lt;0,0,AM$2*AL131)</f>
        <v>0</v>
      </c>
      <c r="AN131" s="17">
        <f t="shared" ref="AN130:AN149" si="1283">AN$2*AL131</f>
        <v>0</v>
      </c>
      <c r="AO131" s="17">
        <f t="shared" ref="AO130:AO137" si="1284">AO$2*AL131</f>
        <v>0</v>
      </c>
      <c r="AP131" s="18">
        <f t="shared" ref="AP130:AP149" si="1285">MIN(AH131,AB131*AE131)</f>
        <v>0</v>
      </c>
      <c r="AQ131" s="18">
        <f t="shared" ref="AQ130:AQ149" si="1286">IF(AQ$2*AP131&lt;0,0,AQ$2*AP131)</f>
        <v>0</v>
      </c>
      <c r="AR131" s="18">
        <f t="shared" ref="AR130:AR149" si="1287">AR$2*AP131</f>
        <v>0</v>
      </c>
      <c r="AS131" s="18">
        <f t="shared" ref="AS130:AS137" si="1288">AS$2*AP131</f>
        <v>0</v>
      </c>
      <c r="AT131" s="18">
        <f t="shared" ref="AT130:AT149" si="1289">MIN(AL131,AC131*AF131)</f>
        <v>0</v>
      </c>
      <c r="AU131" s="18">
        <f t="shared" ref="AU130:AU149" si="1290">IF(AU$2*AT131&lt;0,0,AU$2*AT131)</f>
        <v>0</v>
      </c>
      <c r="AV131" s="18">
        <f t="shared" ref="AV130:AV149" si="1291">AV$2*AT131</f>
        <v>0</v>
      </c>
      <c r="AW131" s="18">
        <f t="shared" ref="AW130:AW137" si="1292">AW$2*AT131</f>
        <v>0</v>
      </c>
      <c r="AX131" s="4"/>
    </row>
    <row r="132" spans="1:50" outlineLevel="1">
      <c r="A132" s="8" t="str">
        <f>IF(C132=Форма!$B$7*1,"1 месяц",IF(C132&gt;Форма!$B$7,(LEFT(A131,SEARCH(" ",A131,1)-1)+1)&amp;" месяц",""))</f>
        <v>4 месяц</v>
      </c>
      <c r="B132" s="32" t="str">
        <f>IF(SUM($E$6:$L132)=0,"-",IF(SUM($E132:$L132)&gt;0,IF(AND($C132&gt;=$B$1,$C132&lt;=$B$2)*1=1,$A$1,"факт"),"прогноз"))</f>
        <v>-</v>
      </c>
      <c r="C132" s="33">
        <v>45474</v>
      </c>
      <c r="D132" s="34">
        <f>VLOOKUP($C132,'F1'!$A:$B,2,0)</f>
        <v>23</v>
      </c>
      <c r="E132" s="60"/>
      <c r="F132" s="60"/>
      <c r="G132" s="59"/>
      <c r="H132" s="59"/>
      <c r="I132" s="60"/>
      <c r="J132" s="60"/>
      <c r="K132" s="59"/>
      <c r="L132" s="59"/>
      <c r="M132" s="204">
        <f t="shared" si="1263"/>
        <v>0</v>
      </c>
      <c r="N132" s="15">
        <f t="shared" si="1264"/>
        <v>0</v>
      </c>
      <c r="O132" s="15">
        <f t="shared" si="1265"/>
        <v>0</v>
      </c>
      <c r="P132" s="15">
        <f t="shared" si="1266"/>
        <v>0</v>
      </c>
      <c r="Q132" s="204">
        <f t="shared" si="1267"/>
        <v>0</v>
      </c>
      <c r="R132" s="15">
        <f t="shared" si="1268"/>
        <v>0</v>
      </c>
      <c r="S132" s="15">
        <f t="shared" si="1269"/>
        <v>0</v>
      </c>
      <c r="T132" s="15">
        <f t="shared" si="1270"/>
        <v>0</v>
      </c>
      <c r="U132" s="9">
        <f t="shared" si="1271"/>
        <v>0</v>
      </c>
      <c r="V132" s="9">
        <f t="shared" si="1272"/>
        <v>0</v>
      </c>
      <c r="W132" s="28">
        <f t="shared" si="1273"/>
        <v>0</v>
      </c>
      <c r="X132" s="9">
        <f t="shared" si="1274"/>
        <v>0</v>
      </c>
      <c r="Y132" s="9">
        <f t="shared" si="1275"/>
        <v>0</v>
      </c>
      <c r="Z132" s="28">
        <f t="shared" si="1276"/>
        <v>0</v>
      </c>
      <c r="AA132" s="8"/>
      <c r="AB132" s="155">
        <f>IF(OR($M132="",$M132=0),0,IF(AB$2&lt;10,VLOOKUP(TEXT($C132,"МММ"),'Расчет нагрузки'!$L$2:$Q$13,AB$2,0),$D132*AB$2))</f>
        <v>0</v>
      </c>
      <c r="AC132" s="155">
        <f>IF(OR($Q132="",$Q132=0),0,IF(AC$2&lt;10,VLOOKUP(TEXT($C132,"МММ"),'Расчет нагрузки'!$L$2:$Q$13,AC$2,0),$D132*AC$2))</f>
        <v>0</v>
      </c>
      <c r="AD132" s="8"/>
      <c r="AE132" s="69">
        <v>1</v>
      </c>
      <c r="AF132" s="69">
        <v>1</v>
      </c>
      <c r="AG132" s="8"/>
      <c r="AH132" s="17">
        <f t="shared" si="1277"/>
        <v>0</v>
      </c>
      <c r="AI132" s="17">
        <f t="shared" si="1278"/>
        <v>0</v>
      </c>
      <c r="AJ132" s="17">
        <f t="shared" si="1279"/>
        <v>0</v>
      </c>
      <c r="AK132" s="17">
        <f t="shared" si="1280"/>
        <v>0</v>
      </c>
      <c r="AL132" s="17">
        <f t="shared" si="1281"/>
        <v>0</v>
      </c>
      <c r="AM132" s="17">
        <f t="shared" si="1282"/>
        <v>0</v>
      </c>
      <c r="AN132" s="17">
        <f t="shared" si="1283"/>
        <v>0</v>
      </c>
      <c r="AO132" s="17">
        <f t="shared" si="1284"/>
        <v>0</v>
      </c>
      <c r="AP132" s="18">
        <f t="shared" si="1285"/>
        <v>0</v>
      </c>
      <c r="AQ132" s="18">
        <f t="shared" si="1286"/>
        <v>0</v>
      </c>
      <c r="AR132" s="18">
        <f t="shared" si="1287"/>
        <v>0</v>
      </c>
      <c r="AS132" s="18">
        <f t="shared" si="1288"/>
        <v>0</v>
      </c>
      <c r="AT132" s="18">
        <f t="shared" si="1289"/>
        <v>0</v>
      </c>
      <c r="AU132" s="18">
        <f t="shared" si="1290"/>
        <v>0</v>
      </c>
      <c r="AV132" s="18">
        <f t="shared" si="1291"/>
        <v>0</v>
      </c>
      <c r="AW132" s="18">
        <f t="shared" si="1292"/>
        <v>0</v>
      </c>
      <c r="AX132" s="4"/>
    </row>
    <row r="133" spans="1:50" outlineLevel="1">
      <c r="A133" s="8" t="str">
        <f>IF(C133=Форма!$B$7*1,"1 месяц",IF(C133&gt;Форма!$B$7,(LEFT(A132,SEARCH(" ",A132,1)-1)+1)&amp;" месяц",""))</f>
        <v>5 месяц</v>
      </c>
      <c r="B133" s="32" t="str">
        <f>IF(SUM($E$6:$L133)=0,"-",IF(SUM($E133:$L133)&gt;0,IF(AND($C133&gt;=$B$1,$C133&lt;=$B$2)*1=1,$A$1,"факт"),"прогноз"))</f>
        <v>-</v>
      </c>
      <c r="C133" s="33">
        <v>45505</v>
      </c>
      <c r="D133" s="34">
        <f>VLOOKUP($C133,'F1'!$A:$B,2,0)</f>
        <v>22</v>
      </c>
      <c r="E133" s="60"/>
      <c r="F133" s="60"/>
      <c r="G133" s="59"/>
      <c r="H133" s="59"/>
      <c r="I133" s="60"/>
      <c r="J133" s="60"/>
      <c r="K133" s="59"/>
      <c r="L133" s="59"/>
      <c r="M133" s="204">
        <f t="shared" si="1263"/>
        <v>0</v>
      </c>
      <c r="N133" s="15">
        <f t="shared" si="1264"/>
        <v>0</v>
      </c>
      <c r="O133" s="15">
        <f t="shared" si="1265"/>
        <v>0</v>
      </c>
      <c r="P133" s="15">
        <f t="shared" si="1266"/>
        <v>0</v>
      </c>
      <c r="Q133" s="204">
        <f t="shared" si="1267"/>
        <v>0</v>
      </c>
      <c r="R133" s="15">
        <f t="shared" si="1268"/>
        <v>0</v>
      </c>
      <c r="S133" s="15">
        <f t="shared" si="1269"/>
        <v>0</v>
      </c>
      <c r="T133" s="15">
        <f t="shared" si="1270"/>
        <v>0</v>
      </c>
      <c r="U133" s="9">
        <f t="shared" si="1271"/>
        <v>0</v>
      </c>
      <c r="V133" s="9">
        <f t="shared" si="1272"/>
        <v>0</v>
      </c>
      <c r="W133" s="28">
        <f t="shared" si="1273"/>
        <v>0</v>
      </c>
      <c r="X133" s="9">
        <f t="shared" si="1274"/>
        <v>0</v>
      </c>
      <c r="Y133" s="9">
        <f t="shared" si="1275"/>
        <v>0</v>
      </c>
      <c r="Z133" s="28">
        <f t="shared" si="1276"/>
        <v>0</v>
      </c>
      <c r="AA133" s="8"/>
      <c r="AB133" s="155">
        <f>IF(OR($M133="",$M133=0),0,IF(AB$2&lt;10,VLOOKUP(TEXT($C133,"МММ"),'Расчет нагрузки'!$L$2:$Q$13,AB$2,0),$D133*AB$2))</f>
        <v>0</v>
      </c>
      <c r="AC133" s="155">
        <f>IF(OR($Q133="",$Q133=0),0,IF(AC$2&lt;10,VLOOKUP(TEXT($C133,"МММ"),'Расчет нагрузки'!$L$2:$Q$13,AC$2,0),$D133*AC$2))</f>
        <v>0</v>
      </c>
      <c r="AD133" s="8"/>
      <c r="AE133" s="69">
        <v>1</v>
      </c>
      <c r="AF133" s="69">
        <v>1</v>
      </c>
      <c r="AG133" s="8"/>
      <c r="AH133" s="17">
        <f t="shared" si="1277"/>
        <v>0</v>
      </c>
      <c r="AI133" s="17">
        <f t="shared" si="1278"/>
        <v>0</v>
      </c>
      <c r="AJ133" s="17">
        <f t="shared" si="1279"/>
        <v>0</v>
      </c>
      <c r="AK133" s="17">
        <f t="shared" si="1280"/>
        <v>0</v>
      </c>
      <c r="AL133" s="17">
        <f t="shared" si="1281"/>
        <v>0</v>
      </c>
      <c r="AM133" s="17">
        <f t="shared" si="1282"/>
        <v>0</v>
      </c>
      <c r="AN133" s="17">
        <f t="shared" si="1283"/>
        <v>0</v>
      </c>
      <c r="AO133" s="17">
        <f t="shared" si="1284"/>
        <v>0</v>
      </c>
      <c r="AP133" s="18">
        <f t="shared" si="1285"/>
        <v>0</v>
      </c>
      <c r="AQ133" s="18">
        <f t="shared" si="1286"/>
        <v>0</v>
      </c>
      <c r="AR133" s="18">
        <f t="shared" si="1287"/>
        <v>0</v>
      </c>
      <c r="AS133" s="18">
        <f t="shared" si="1288"/>
        <v>0</v>
      </c>
      <c r="AT133" s="18">
        <f t="shared" si="1289"/>
        <v>0</v>
      </c>
      <c r="AU133" s="18">
        <f t="shared" si="1290"/>
        <v>0</v>
      </c>
      <c r="AV133" s="18">
        <f t="shared" si="1291"/>
        <v>0</v>
      </c>
      <c r="AW133" s="18">
        <f t="shared" si="1292"/>
        <v>0</v>
      </c>
      <c r="AX133" s="4"/>
    </row>
    <row r="134" spans="1:50" outlineLevel="1">
      <c r="A134" s="8" t="str">
        <f>IF(C134=Форма!$B$7*1,"1 месяц",IF(C134&gt;Форма!$B$7,(LEFT(A133,SEARCH(" ",A133,1)-1)+1)&amp;" месяц",""))</f>
        <v>6 месяц</v>
      </c>
      <c r="B134" s="32" t="str">
        <f>IF(SUM($E$6:$L134)=0,"-",IF(SUM($E134:$L134)&gt;0,IF(AND($C134&gt;=$B$1,$C134&lt;=$B$2)*1=1,$A$1,"факт"),"прогноз"))</f>
        <v>-</v>
      </c>
      <c r="C134" s="33">
        <v>45536</v>
      </c>
      <c r="D134" s="34">
        <f>VLOOKUP($C134,'F1'!$A:$B,2,0)</f>
        <v>21</v>
      </c>
      <c r="E134" s="60"/>
      <c r="F134" s="60"/>
      <c r="G134" s="59"/>
      <c r="H134" s="59"/>
      <c r="I134" s="60"/>
      <c r="J134" s="60"/>
      <c r="K134" s="59"/>
      <c r="L134" s="59"/>
      <c r="M134" s="204">
        <f t="shared" si="1263"/>
        <v>0</v>
      </c>
      <c r="N134" s="15">
        <f t="shared" si="1264"/>
        <v>0</v>
      </c>
      <c r="O134" s="15">
        <f t="shared" si="1265"/>
        <v>0</v>
      </c>
      <c r="P134" s="15">
        <f t="shared" si="1266"/>
        <v>0</v>
      </c>
      <c r="Q134" s="204">
        <f t="shared" si="1267"/>
        <v>0</v>
      </c>
      <c r="R134" s="15">
        <f t="shared" si="1268"/>
        <v>0</v>
      </c>
      <c r="S134" s="15">
        <f t="shared" si="1269"/>
        <v>0</v>
      </c>
      <c r="T134" s="15">
        <f t="shared" si="1270"/>
        <v>0</v>
      </c>
      <c r="U134" s="9">
        <f t="shared" si="1271"/>
        <v>0</v>
      </c>
      <c r="V134" s="9">
        <f t="shared" si="1272"/>
        <v>0</v>
      </c>
      <c r="W134" s="28">
        <f t="shared" si="1273"/>
        <v>0</v>
      </c>
      <c r="X134" s="9">
        <f t="shared" si="1274"/>
        <v>0</v>
      </c>
      <c r="Y134" s="9">
        <f t="shared" si="1275"/>
        <v>0</v>
      </c>
      <c r="Z134" s="28">
        <f t="shared" si="1276"/>
        <v>0</v>
      </c>
      <c r="AA134" s="8"/>
      <c r="AB134" s="155">
        <f>IF(OR($M134="",$M134=0),0,IF(AB$2&lt;10,VLOOKUP(TEXT($C134,"МММ"),'Расчет нагрузки'!$L$2:$Q$13,AB$2,0),$D134*AB$2))</f>
        <v>0</v>
      </c>
      <c r="AC134" s="155">
        <f>IF(OR($Q134="",$Q134=0),0,IF(AC$2&lt;10,VLOOKUP(TEXT($C134,"МММ"),'Расчет нагрузки'!$L$2:$Q$13,AC$2,0),$D134*AC$2))</f>
        <v>0</v>
      </c>
      <c r="AD134" s="8"/>
      <c r="AE134" s="69">
        <v>1</v>
      </c>
      <c r="AF134" s="69">
        <v>1</v>
      </c>
      <c r="AG134" s="8"/>
      <c r="AH134" s="17">
        <f t="shared" si="1277"/>
        <v>0</v>
      </c>
      <c r="AI134" s="17">
        <f t="shared" si="1278"/>
        <v>0</v>
      </c>
      <c r="AJ134" s="17">
        <f t="shared" si="1279"/>
        <v>0</v>
      </c>
      <c r="AK134" s="17">
        <f t="shared" si="1280"/>
        <v>0</v>
      </c>
      <c r="AL134" s="17">
        <f t="shared" si="1281"/>
        <v>0</v>
      </c>
      <c r="AM134" s="17">
        <f t="shared" si="1282"/>
        <v>0</v>
      </c>
      <c r="AN134" s="17">
        <f t="shared" si="1283"/>
        <v>0</v>
      </c>
      <c r="AO134" s="17">
        <f t="shared" si="1284"/>
        <v>0</v>
      </c>
      <c r="AP134" s="18">
        <f t="shared" si="1285"/>
        <v>0</v>
      </c>
      <c r="AQ134" s="18">
        <f t="shared" si="1286"/>
        <v>0</v>
      </c>
      <c r="AR134" s="18">
        <f t="shared" si="1287"/>
        <v>0</v>
      </c>
      <c r="AS134" s="18">
        <f t="shared" si="1288"/>
        <v>0</v>
      </c>
      <c r="AT134" s="18">
        <f t="shared" si="1289"/>
        <v>0</v>
      </c>
      <c r="AU134" s="18">
        <f t="shared" si="1290"/>
        <v>0</v>
      </c>
      <c r="AV134" s="18">
        <f t="shared" si="1291"/>
        <v>0</v>
      </c>
      <c r="AW134" s="18">
        <f t="shared" si="1292"/>
        <v>0</v>
      </c>
      <c r="AX134" s="4"/>
    </row>
    <row r="135" spans="1:50" outlineLevel="1">
      <c r="A135" s="8" t="str">
        <f>IF(C135=Форма!$B$7*1,"1 месяц",IF(C135&gt;Форма!$B$7,(LEFT(A134,SEARCH(" ",A134,1)-1)+1)&amp;" месяц",""))</f>
        <v>7 месяц</v>
      </c>
      <c r="B135" s="32" t="str">
        <f>IF(SUM($E$6:$L135)=0,"-",IF(SUM($E135:$L135)&gt;0,IF(AND($C135&gt;=$B$1,$C135&lt;=$B$2)*1=1,$A$1,"факт"),"прогноз"))</f>
        <v>-</v>
      </c>
      <c r="C135" s="33">
        <v>45566</v>
      </c>
      <c r="D135" s="34">
        <f>VLOOKUP($C135,'F1'!$A:$B,2,0)</f>
        <v>23</v>
      </c>
      <c r="E135" s="60"/>
      <c r="F135" s="60"/>
      <c r="G135" s="59"/>
      <c r="H135" s="59"/>
      <c r="I135" s="60"/>
      <c r="J135" s="60"/>
      <c r="K135" s="59"/>
      <c r="L135" s="59"/>
      <c r="M135" s="204">
        <f t="shared" ref="M135" si="1293">E135/$D135</f>
        <v>0</v>
      </c>
      <c r="N135" s="15">
        <f t="shared" ref="N135" si="1294">F135/$D135</f>
        <v>0</v>
      </c>
      <c r="O135" s="15">
        <f t="shared" ref="O135" si="1295">G135/$D135</f>
        <v>0</v>
      </c>
      <c r="P135" s="15">
        <f t="shared" ref="P135" si="1296">H135/$D135</f>
        <v>0</v>
      </c>
      <c r="Q135" s="204">
        <f t="shared" ref="Q135" si="1297">I135/$D135</f>
        <v>0</v>
      </c>
      <c r="R135" s="15">
        <f t="shared" ref="R135" si="1298">J135/$D135</f>
        <v>0</v>
      </c>
      <c r="S135" s="15">
        <f t="shared" ref="S135" si="1299">K135/$D135</f>
        <v>0</v>
      </c>
      <c r="T135" s="15">
        <f t="shared" ref="T135" si="1300">L135/$D135</f>
        <v>0</v>
      </c>
      <c r="U135" s="9">
        <f t="shared" ref="U135" si="1301">IFERROR(N135/M135,)</f>
        <v>0</v>
      </c>
      <c r="V135" s="9">
        <f t="shared" ref="V135" si="1302">IFERROR(O135/M135,)</f>
        <v>0</v>
      </c>
      <c r="W135" s="28">
        <f t="shared" ref="W135" si="1303">IFERROR(P135/M135,)</f>
        <v>0</v>
      </c>
      <c r="X135" s="9">
        <f t="shared" ref="X135" si="1304">IFERROR(R135/Q135,)</f>
        <v>0</v>
      </c>
      <c r="Y135" s="9">
        <f t="shared" ref="Y135" si="1305">IFERROR(S135/Q135,)</f>
        <v>0</v>
      </c>
      <c r="Z135" s="28">
        <f t="shared" ref="Z135" si="1306">IFERROR(T135/Q135,)</f>
        <v>0</v>
      </c>
      <c r="AA135" s="8"/>
      <c r="AB135" s="155">
        <f>IF(OR($M135="",$M135=0),0,IF(AB$2&lt;10,VLOOKUP(TEXT($C135,"МММ"),'Расчет нагрузки'!$L$2:$Q$13,AB$2,0),$D135*AB$2))</f>
        <v>0</v>
      </c>
      <c r="AC135" s="155">
        <f>IF(OR($Q135="",$Q135=0),0,IF(AC$2&lt;10,VLOOKUP(TEXT($C135,"МММ"),'Расчет нагрузки'!$L$2:$Q$13,AC$2,0),$D135*AC$2))</f>
        <v>0</v>
      </c>
      <c r="AD135" s="8"/>
      <c r="AE135" s="69">
        <v>1</v>
      </c>
      <c r="AF135" s="69">
        <v>1</v>
      </c>
      <c r="AG135" s="8"/>
      <c r="AH135" s="17">
        <f t="shared" si="1277"/>
        <v>0</v>
      </c>
      <c r="AI135" s="17">
        <f t="shared" si="1278"/>
        <v>0</v>
      </c>
      <c r="AJ135" s="17">
        <f t="shared" si="1279"/>
        <v>0</v>
      </c>
      <c r="AK135" s="17">
        <f t="shared" si="1280"/>
        <v>0</v>
      </c>
      <c r="AL135" s="17">
        <f t="shared" si="1281"/>
        <v>0</v>
      </c>
      <c r="AM135" s="17">
        <f t="shared" si="1282"/>
        <v>0</v>
      </c>
      <c r="AN135" s="17">
        <f t="shared" si="1283"/>
        <v>0</v>
      </c>
      <c r="AO135" s="17">
        <f t="shared" si="1284"/>
        <v>0</v>
      </c>
      <c r="AP135" s="18">
        <f t="shared" si="1285"/>
        <v>0</v>
      </c>
      <c r="AQ135" s="18">
        <f t="shared" si="1286"/>
        <v>0</v>
      </c>
      <c r="AR135" s="18">
        <f t="shared" si="1287"/>
        <v>0</v>
      </c>
      <c r="AS135" s="18">
        <f t="shared" si="1288"/>
        <v>0</v>
      </c>
      <c r="AT135" s="18">
        <f t="shared" si="1289"/>
        <v>0</v>
      </c>
      <c r="AU135" s="18">
        <f t="shared" si="1290"/>
        <v>0</v>
      </c>
      <c r="AV135" s="18">
        <f t="shared" si="1291"/>
        <v>0</v>
      </c>
      <c r="AW135" s="18">
        <f t="shared" si="1292"/>
        <v>0</v>
      </c>
      <c r="AX135" s="4"/>
    </row>
    <row r="136" spans="1:50" outlineLevel="1">
      <c r="A136" s="8" t="str">
        <f>IF(C136=Форма!$B$7*1,"1 месяц",IF(C136&gt;Форма!$B$7,(LEFT(A135,SEARCH(" ",A135,1)-1)+1)&amp;" месяц",""))</f>
        <v>8 месяц</v>
      </c>
      <c r="B136" s="32" t="str">
        <f>IF(SUM($E$6:$L136)=0,"-",IF(SUM($E136:$L136)&gt;0,IF(AND($C136&gt;=$B$1,$C136&lt;=$B$2)*1=1,$A$1,"факт"),"прогноз"))</f>
        <v>-</v>
      </c>
      <c r="C136" s="33">
        <v>45597</v>
      </c>
      <c r="D136" s="34">
        <f>VLOOKUP($C136,'F1'!$A:$B,2,0)</f>
        <v>21</v>
      </c>
      <c r="E136" s="60"/>
      <c r="F136" s="60"/>
      <c r="G136" s="59"/>
      <c r="H136" s="59"/>
      <c r="I136" s="60"/>
      <c r="J136" s="60"/>
      <c r="K136" s="59"/>
      <c r="L136" s="59"/>
      <c r="M136" s="204">
        <f t="shared" si="1263"/>
        <v>0</v>
      </c>
      <c r="N136" s="15">
        <f t="shared" si="1264"/>
        <v>0</v>
      </c>
      <c r="O136" s="15">
        <f t="shared" si="1265"/>
        <v>0</v>
      </c>
      <c r="P136" s="15">
        <f t="shared" si="1266"/>
        <v>0</v>
      </c>
      <c r="Q136" s="204">
        <f t="shared" si="1267"/>
        <v>0</v>
      </c>
      <c r="R136" s="15">
        <f t="shared" si="1268"/>
        <v>0</v>
      </c>
      <c r="S136" s="15">
        <f t="shared" si="1269"/>
        <v>0</v>
      </c>
      <c r="T136" s="15">
        <f t="shared" si="1270"/>
        <v>0</v>
      </c>
      <c r="U136" s="9">
        <f t="shared" si="1271"/>
        <v>0</v>
      </c>
      <c r="V136" s="9">
        <f t="shared" si="1272"/>
        <v>0</v>
      </c>
      <c r="W136" s="28">
        <f t="shared" si="1273"/>
        <v>0</v>
      </c>
      <c r="X136" s="9">
        <f t="shared" si="1274"/>
        <v>0</v>
      </c>
      <c r="Y136" s="9">
        <f t="shared" si="1275"/>
        <v>0</v>
      </c>
      <c r="Z136" s="28">
        <f t="shared" si="1276"/>
        <v>0</v>
      </c>
      <c r="AA136" s="8"/>
      <c r="AB136" s="155">
        <f>IF(OR($M136="",$M136=0),0,IF(AB$2&lt;10,VLOOKUP(TEXT($C136,"МММ"),'Расчет нагрузки'!$L$2:$Q$13,AB$2,0),$D136*AB$2))</f>
        <v>0</v>
      </c>
      <c r="AC136" s="155">
        <f>IF(OR($Q136="",$Q136=0),0,IF(AC$2&lt;10,VLOOKUP(TEXT($C136,"МММ"),'Расчет нагрузки'!$L$2:$Q$13,AC$2,0),$D136*AC$2))</f>
        <v>0</v>
      </c>
      <c r="AD136" s="8"/>
      <c r="AE136" s="69">
        <v>1</v>
      </c>
      <c r="AF136" s="69">
        <v>1</v>
      </c>
      <c r="AG136" s="8"/>
      <c r="AH136" s="17">
        <f t="shared" si="1277"/>
        <v>0</v>
      </c>
      <c r="AI136" s="17">
        <f t="shared" si="1278"/>
        <v>0</v>
      </c>
      <c r="AJ136" s="17">
        <f t="shared" si="1279"/>
        <v>0</v>
      </c>
      <c r="AK136" s="17">
        <f t="shared" si="1280"/>
        <v>0</v>
      </c>
      <c r="AL136" s="17">
        <f t="shared" si="1281"/>
        <v>0</v>
      </c>
      <c r="AM136" s="17">
        <f t="shared" si="1282"/>
        <v>0</v>
      </c>
      <c r="AN136" s="17">
        <f t="shared" si="1283"/>
        <v>0</v>
      </c>
      <c r="AO136" s="17">
        <f t="shared" si="1284"/>
        <v>0</v>
      </c>
      <c r="AP136" s="18">
        <f t="shared" si="1285"/>
        <v>0</v>
      </c>
      <c r="AQ136" s="18">
        <f t="shared" si="1286"/>
        <v>0</v>
      </c>
      <c r="AR136" s="18">
        <f t="shared" si="1287"/>
        <v>0</v>
      </c>
      <c r="AS136" s="18">
        <f t="shared" si="1288"/>
        <v>0</v>
      </c>
      <c r="AT136" s="18">
        <f t="shared" si="1289"/>
        <v>0</v>
      </c>
      <c r="AU136" s="18">
        <f t="shared" si="1290"/>
        <v>0</v>
      </c>
      <c r="AV136" s="18">
        <f t="shared" si="1291"/>
        <v>0</v>
      </c>
      <c r="AW136" s="18">
        <f t="shared" si="1292"/>
        <v>0</v>
      </c>
      <c r="AX136" s="4"/>
    </row>
    <row r="137" spans="1:50" outlineLevel="1">
      <c r="A137" s="8" t="str">
        <f>IF(C137=Форма!$B$7*1,"1 месяц",IF(C137&gt;Форма!$B$7,(LEFT(A136,SEARCH(" ",A136,1)-1)+1)&amp;" месяц",""))</f>
        <v>9 месяц</v>
      </c>
      <c r="B137" s="32" t="str">
        <f>IF(SUM($E$6:$L137)=0,"-",IF(SUM($E137:$L137)&gt;0,IF(AND($C137&gt;=$B$1,$C137&lt;=$B$2)*1=1,$A$1,"факт"),"прогноз"))</f>
        <v>-</v>
      </c>
      <c r="C137" s="33">
        <v>45627</v>
      </c>
      <c r="D137" s="34">
        <f>VLOOKUP($C137,'F1'!$A:$B,2,0)</f>
        <v>21</v>
      </c>
      <c r="E137" s="60"/>
      <c r="F137" s="60"/>
      <c r="G137" s="59"/>
      <c r="H137" s="59"/>
      <c r="I137" s="60"/>
      <c r="J137" s="60"/>
      <c r="K137" s="59"/>
      <c r="L137" s="59"/>
      <c r="M137" s="204">
        <f t="shared" si="1263"/>
        <v>0</v>
      </c>
      <c r="N137" s="15">
        <f t="shared" si="1264"/>
        <v>0</v>
      </c>
      <c r="O137" s="15">
        <f t="shared" si="1265"/>
        <v>0</v>
      </c>
      <c r="P137" s="15">
        <f t="shared" si="1266"/>
        <v>0</v>
      </c>
      <c r="Q137" s="204">
        <f t="shared" si="1267"/>
        <v>0</v>
      </c>
      <c r="R137" s="15">
        <f t="shared" si="1268"/>
        <v>0</v>
      </c>
      <c r="S137" s="15">
        <f t="shared" si="1269"/>
        <v>0</v>
      </c>
      <c r="T137" s="15">
        <f t="shared" si="1270"/>
        <v>0</v>
      </c>
      <c r="U137" s="9">
        <f t="shared" si="1271"/>
        <v>0</v>
      </c>
      <c r="V137" s="9">
        <f t="shared" si="1272"/>
        <v>0</v>
      </c>
      <c r="W137" s="28">
        <f t="shared" si="1273"/>
        <v>0</v>
      </c>
      <c r="X137" s="9">
        <f t="shared" si="1274"/>
        <v>0</v>
      </c>
      <c r="Y137" s="9">
        <f t="shared" si="1275"/>
        <v>0</v>
      </c>
      <c r="Z137" s="28">
        <f t="shared" si="1276"/>
        <v>0</v>
      </c>
      <c r="AA137" s="8"/>
      <c r="AB137" s="155">
        <f>IF(OR($M137="",$M137=0),0,IF(AB$2&lt;10,VLOOKUP(TEXT($C137,"МММ"),'Расчет нагрузки'!$L$2:$Q$13,AB$2,0),$D137*AB$2))</f>
        <v>0</v>
      </c>
      <c r="AC137" s="155">
        <f>IF(OR($Q137="",$Q137=0),0,IF(AC$2&lt;10,VLOOKUP(TEXT($C137,"МММ"),'Расчет нагрузки'!$L$2:$Q$13,AC$2,0),$D137*AC$2))</f>
        <v>0</v>
      </c>
      <c r="AD137" s="8"/>
      <c r="AE137" s="69">
        <v>1</v>
      </c>
      <c r="AF137" s="69">
        <v>1</v>
      </c>
      <c r="AG137" s="8"/>
      <c r="AH137" s="17">
        <f t="shared" si="1277"/>
        <v>0</v>
      </c>
      <c r="AI137" s="17">
        <f t="shared" si="1278"/>
        <v>0</v>
      </c>
      <c r="AJ137" s="17">
        <f t="shared" si="1279"/>
        <v>0</v>
      </c>
      <c r="AK137" s="17">
        <f t="shared" si="1280"/>
        <v>0</v>
      </c>
      <c r="AL137" s="17">
        <f t="shared" si="1281"/>
        <v>0</v>
      </c>
      <c r="AM137" s="17">
        <f t="shared" si="1282"/>
        <v>0</v>
      </c>
      <c r="AN137" s="17">
        <f t="shared" si="1283"/>
        <v>0</v>
      </c>
      <c r="AO137" s="17">
        <f t="shared" si="1284"/>
        <v>0</v>
      </c>
      <c r="AP137" s="18">
        <f t="shared" si="1285"/>
        <v>0</v>
      </c>
      <c r="AQ137" s="18">
        <f t="shared" si="1286"/>
        <v>0</v>
      </c>
      <c r="AR137" s="18">
        <f t="shared" si="1287"/>
        <v>0</v>
      </c>
      <c r="AS137" s="18">
        <f t="shared" si="1288"/>
        <v>0</v>
      </c>
      <c r="AT137" s="18">
        <f t="shared" si="1289"/>
        <v>0</v>
      </c>
      <c r="AU137" s="18">
        <f t="shared" si="1290"/>
        <v>0</v>
      </c>
      <c r="AV137" s="18">
        <f t="shared" si="1291"/>
        <v>0</v>
      </c>
      <c r="AW137" s="18">
        <f t="shared" si="1292"/>
        <v>0</v>
      </c>
      <c r="AX137" s="4"/>
    </row>
    <row r="138" spans="1:50" outlineLevel="1">
      <c r="A138" s="8" t="str">
        <f>IF(C138=Форма!$B$7*1,"1 месяц",IF(C138&gt;Форма!$B$7,(LEFT(A137,SEARCH(" ",A137,1)-1)+1)&amp;" месяц",""))</f>
        <v>10 месяц</v>
      </c>
      <c r="B138" s="32" t="str">
        <f>IF(SUM($E$6:$L138)=0,"-",IF(SUM($E138:$L138)&gt;0,IF(AND($C138&gt;=$B$1,$C138&lt;=$B$2)*1=1,$A$1,"факт"),"прогноз"))</f>
        <v>-</v>
      </c>
      <c r="C138" s="33">
        <v>45658</v>
      </c>
      <c r="D138" s="34">
        <f>VLOOKUP($C138,'F1'!$A:$B,2,0)</f>
        <v>17</v>
      </c>
      <c r="E138" s="60"/>
      <c r="F138" s="60"/>
      <c r="G138" s="59"/>
      <c r="H138" s="59"/>
      <c r="I138" s="60"/>
      <c r="J138" s="60"/>
      <c r="K138" s="59"/>
      <c r="L138" s="59"/>
      <c r="M138" s="204">
        <f t="shared" ref="M138:M197" si="1307">E138/$D138</f>
        <v>0</v>
      </c>
      <c r="N138" s="15">
        <f t="shared" ref="N138:N197" si="1308">F138/$D138</f>
        <v>0</v>
      </c>
      <c r="O138" s="15">
        <f t="shared" ref="O138:O197" si="1309">G138/$D138</f>
        <v>0</v>
      </c>
      <c r="P138" s="15">
        <f t="shared" ref="P138:P197" si="1310">H138/$D138</f>
        <v>0</v>
      </c>
      <c r="Q138" s="204">
        <f t="shared" ref="Q138:Q197" si="1311">I138/$D138</f>
        <v>0</v>
      </c>
      <c r="R138" s="15">
        <f t="shared" ref="R138:R197" si="1312">J138/$D138</f>
        <v>0</v>
      </c>
      <c r="S138" s="15">
        <f t="shared" ref="S138:S197" si="1313">K138/$D138</f>
        <v>0</v>
      </c>
      <c r="T138" s="15">
        <f t="shared" ref="T138:T197" si="1314">L138/$D138</f>
        <v>0</v>
      </c>
      <c r="U138" s="9">
        <f t="shared" ref="U138:U197" si="1315">IFERROR(N138/M138,)</f>
        <v>0</v>
      </c>
      <c r="V138" s="9">
        <f t="shared" ref="V138:V197" si="1316">IFERROR(O138/M138,)</f>
        <v>0</v>
      </c>
      <c r="W138" s="28">
        <f t="shared" ref="W138:W197" si="1317">IFERROR(P138/M138,)</f>
        <v>0</v>
      </c>
      <c r="X138" s="9">
        <f t="shared" ref="X138:X197" si="1318">IFERROR(R138/Q138,)</f>
        <v>0</v>
      </c>
      <c r="Y138" s="9">
        <f t="shared" ref="Y138:Y197" si="1319">IFERROR(S138/Q138,)</f>
        <v>0</v>
      </c>
      <c r="Z138" s="28">
        <f t="shared" ref="Z138:Z197" si="1320">IFERROR(T138/Q138,)</f>
        <v>0</v>
      </c>
      <c r="AA138" s="8"/>
      <c r="AB138" s="155">
        <f>IF(OR($M138="",$M138=0),0,IF(AB$2&lt;10,VLOOKUP(TEXT($C138,"МММ"),'Расчет нагрузки'!$L$2:$Q$13,AB$2,0),$D138*AB$2))</f>
        <v>0</v>
      </c>
      <c r="AC138" s="155">
        <f>IF(OR($Q138="",$Q138=0),0,IF(AC$2&lt;10,VLOOKUP(TEXT($C138,"МММ"),'Расчет нагрузки'!$L$2:$Q$13,AC$2,0),$D138*AC$2))</f>
        <v>0</v>
      </c>
      <c r="AD138" s="8"/>
      <c r="AE138" s="69">
        <v>1</v>
      </c>
      <c r="AF138" s="69">
        <v>1</v>
      </c>
      <c r="AG138" s="8"/>
      <c r="AH138" s="17">
        <f t="shared" si="1277"/>
        <v>0</v>
      </c>
      <c r="AI138" s="17">
        <f t="shared" si="1278"/>
        <v>0</v>
      </c>
      <c r="AJ138" s="17">
        <f t="shared" si="1279"/>
        <v>0</v>
      </c>
      <c r="AK138" s="17">
        <f t="shared" ref="AK138:AK149" si="1321">AK$2*AH138</f>
        <v>0</v>
      </c>
      <c r="AL138" s="17">
        <f t="shared" si="1281"/>
        <v>0</v>
      </c>
      <c r="AM138" s="17">
        <f t="shared" si="1282"/>
        <v>0</v>
      </c>
      <c r="AN138" s="17">
        <f t="shared" si="1283"/>
        <v>0</v>
      </c>
      <c r="AO138" s="17">
        <f t="shared" ref="AO138:AO149" si="1322">AO$2*AL138</f>
        <v>0</v>
      </c>
      <c r="AP138" s="18">
        <f t="shared" si="1285"/>
        <v>0</v>
      </c>
      <c r="AQ138" s="18">
        <f t="shared" si="1286"/>
        <v>0</v>
      </c>
      <c r="AR138" s="18">
        <f t="shared" si="1287"/>
        <v>0</v>
      </c>
      <c r="AS138" s="18">
        <f t="shared" ref="AS138:AS149" si="1323">AS$2*AP138</f>
        <v>0</v>
      </c>
      <c r="AT138" s="18">
        <f t="shared" si="1289"/>
        <v>0</v>
      </c>
      <c r="AU138" s="18">
        <f t="shared" si="1290"/>
        <v>0</v>
      </c>
      <c r="AV138" s="18">
        <f t="shared" si="1291"/>
        <v>0</v>
      </c>
      <c r="AW138" s="18">
        <f t="shared" ref="AW138:AW149" si="1324">AW$2*AT138</f>
        <v>0</v>
      </c>
      <c r="AX138" s="4"/>
    </row>
    <row r="139" spans="1:50" outlineLevel="1">
      <c r="A139" s="8" t="str">
        <f>IF(C139=Форма!$B$7*1,"1 месяц",IF(C139&gt;Форма!$B$7,(LEFT(A138,SEARCH(" ",A138,1)-1)+1)&amp;" месяц",""))</f>
        <v>11 месяц</v>
      </c>
      <c r="B139" s="32" t="str">
        <f>IF(SUM($E$6:$L139)=0,"-",IF(SUM($E139:$L139)&gt;0,IF(AND($C139&gt;=$B$1,$C139&lt;=$B$2)*1=1,$A$1,"факт"),"прогноз"))</f>
        <v>-</v>
      </c>
      <c r="C139" s="33">
        <v>45689</v>
      </c>
      <c r="D139" s="34">
        <f>VLOOKUP($C139,'F1'!$A:$B,2,0)</f>
        <v>20</v>
      </c>
      <c r="E139" s="60"/>
      <c r="F139" s="60"/>
      <c r="G139" s="59"/>
      <c r="H139" s="59"/>
      <c r="I139" s="60"/>
      <c r="J139" s="60"/>
      <c r="K139" s="59"/>
      <c r="L139" s="59"/>
      <c r="M139" s="204">
        <f t="shared" si="1307"/>
        <v>0</v>
      </c>
      <c r="N139" s="15">
        <f t="shared" si="1308"/>
        <v>0</v>
      </c>
      <c r="O139" s="15">
        <f t="shared" si="1309"/>
        <v>0</v>
      </c>
      <c r="P139" s="15">
        <f t="shared" si="1310"/>
        <v>0</v>
      </c>
      <c r="Q139" s="204">
        <f t="shared" si="1311"/>
        <v>0</v>
      </c>
      <c r="R139" s="15">
        <f t="shared" si="1312"/>
        <v>0</v>
      </c>
      <c r="S139" s="15">
        <f t="shared" si="1313"/>
        <v>0</v>
      </c>
      <c r="T139" s="15">
        <f t="shared" si="1314"/>
        <v>0</v>
      </c>
      <c r="U139" s="9">
        <f t="shared" si="1315"/>
        <v>0</v>
      </c>
      <c r="V139" s="9">
        <f t="shared" si="1316"/>
        <v>0</v>
      </c>
      <c r="W139" s="28">
        <f t="shared" si="1317"/>
        <v>0</v>
      </c>
      <c r="X139" s="9">
        <f t="shared" si="1318"/>
        <v>0</v>
      </c>
      <c r="Y139" s="9">
        <f t="shared" si="1319"/>
        <v>0</v>
      </c>
      <c r="Z139" s="28">
        <f t="shared" si="1320"/>
        <v>0</v>
      </c>
      <c r="AA139" s="8"/>
      <c r="AB139" s="155">
        <f>IF(OR($M139="",$M139=0),0,IF(AB$2&lt;10,VLOOKUP(TEXT($C139,"МММ"),'Расчет нагрузки'!$L$2:$Q$13,AB$2,0),$D139*AB$2))</f>
        <v>0</v>
      </c>
      <c r="AC139" s="155">
        <f>IF(OR($Q139="",$Q139=0),0,IF(AC$2&lt;10,VLOOKUP(TEXT($C139,"МММ"),'Расчет нагрузки'!$L$2:$Q$13,AC$2,0),$D139*AC$2))</f>
        <v>0</v>
      </c>
      <c r="AD139" s="8"/>
      <c r="AE139" s="69">
        <v>1</v>
      </c>
      <c r="AF139" s="69">
        <v>1</v>
      </c>
      <c r="AG139" s="8"/>
      <c r="AH139" s="17">
        <f t="shared" si="1277"/>
        <v>0</v>
      </c>
      <c r="AI139" s="17">
        <f t="shared" si="1278"/>
        <v>0</v>
      </c>
      <c r="AJ139" s="17">
        <f t="shared" si="1279"/>
        <v>0</v>
      </c>
      <c r="AK139" s="17">
        <f t="shared" si="1321"/>
        <v>0</v>
      </c>
      <c r="AL139" s="17">
        <f t="shared" si="1281"/>
        <v>0</v>
      </c>
      <c r="AM139" s="17">
        <f t="shared" si="1282"/>
        <v>0</v>
      </c>
      <c r="AN139" s="17">
        <f t="shared" si="1283"/>
        <v>0</v>
      </c>
      <c r="AO139" s="17">
        <f t="shared" si="1322"/>
        <v>0</v>
      </c>
      <c r="AP139" s="18">
        <f t="shared" si="1285"/>
        <v>0</v>
      </c>
      <c r="AQ139" s="18">
        <f t="shared" si="1286"/>
        <v>0</v>
      </c>
      <c r="AR139" s="18">
        <f t="shared" si="1287"/>
        <v>0</v>
      </c>
      <c r="AS139" s="18">
        <f t="shared" si="1323"/>
        <v>0</v>
      </c>
      <c r="AT139" s="18">
        <f t="shared" si="1289"/>
        <v>0</v>
      </c>
      <c r="AU139" s="18">
        <f t="shared" si="1290"/>
        <v>0</v>
      </c>
      <c r="AV139" s="18">
        <f t="shared" si="1291"/>
        <v>0</v>
      </c>
      <c r="AW139" s="18">
        <f t="shared" si="1324"/>
        <v>0</v>
      </c>
      <c r="AX139" s="4"/>
    </row>
    <row r="140" spans="1:50" outlineLevel="1">
      <c r="A140" s="8" t="str">
        <f>IF(C140=Форма!$B$7*1,"1 месяц",IF(C140&gt;Форма!$B$7,(LEFT(A139,SEARCH(" ",A139,1)-1)+1)&amp;" месяц",""))</f>
        <v>12 месяц</v>
      </c>
      <c r="B140" s="32" t="str">
        <f>IF(SUM($E$6:$L140)=0,"-",IF(SUM($E140:$L140)&gt;0,IF(AND($C140&gt;=$B$1,$C140&lt;=$B$2)*1=1,$A$1,"факт"),"прогноз"))</f>
        <v>-</v>
      </c>
      <c r="C140" s="33">
        <v>45717</v>
      </c>
      <c r="D140" s="34">
        <f>VLOOKUP($C140,'F1'!$A:$B,2,0)</f>
        <v>20</v>
      </c>
      <c r="E140" s="60"/>
      <c r="F140" s="60"/>
      <c r="G140" s="59"/>
      <c r="H140" s="59"/>
      <c r="I140" s="60"/>
      <c r="J140" s="60"/>
      <c r="K140" s="59"/>
      <c r="L140" s="59"/>
      <c r="M140" s="204">
        <f t="shared" si="1307"/>
        <v>0</v>
      </c>
      <c r="N140" s="15">
        <f t="shared" si="1308"/>
        <v>0</v>
      </c>
      <c r="O140" s="15">
        <f t="shared" si="1309"/>
        <v>0</v>
      </c>
      <c r="P140" s="15">
        <f t="shared" si="1310"/>
        <v>0</v>
      </c>
      <c r="Q140" s="204">
        <f t="shared" si="1311"/>
        <v>0</v>
      </c>
      <c r="R140" s="15">
        <f t="shared" si="1312"/>
        <v>0</v>
      </c>
      <c r="S140" s="15">
        <f t="shared" si="1313"/>
        <v>0</v>
      </c>
      <c r="T140" s="15">
        <f t="shared" si="1314"/>
        <v>0</v>
      </c>
      <c r="U140" s="9">
        <f t="shared" si="1315"/>
        <v>0</v>
      </c>
      <c r="V140" s="9">
        <f t="shared" si="1316"/>
        <v>0</v>
      </c>
      <c r="W140" s="28">
        <f t="shared" si="1317"/>
        <v>0</v>
      </c>
      <c r="X140" s="9">
        <f t="shared" si="1318"/>
        <v>0</v>
      </c>
      <c r="Y140" s="9">
        <f t="shared" si="1319"/>
        <v>0</v>
      </c>
      <c r="Z140" s="28">
        <f t="shared" si="1320"/>
        <v>0</v>
      </c>
      <c r="AA140" s="8"/>
      <c r="AB140" s="155">
        <f>IF(OR($M140="",$M140=0),0,IF(AB$2&lt;10,VLOOKUP(TEXT($C140,"МММ"),'Расчет нагрузки'!$L$2:$Q$13,AB$2,0),$D140*AB$2))</f>
        <v>0</v>
      </c>
      <c r="AC140" s="155">
        <f>IF(OR($Q140="",$Q140=0),0,IF(AC$2&lt;10,VLOOKUP(TEXT($C140,"МММ"),'Расчет нагрузки'!$L$2:$Q$13,AC$2,0),$D140*AC$2))</f>
        <v>0</v>
      </c>
      <c r="AD140" s="8"/>
      <c r="AE140" s="69">
        <v>1</v>
      </c>
      <c r="AF140" s="69">
        <v>1</v>
      </c>
      <c r="AG140" s="8"/>
      <c r="AH140" s="17">
        <f t="shared" si="1277"/>
        <v>0</v>
      </c>
      <c r="AI140" s="17">
        <f t="shared" si="1278"/>
        <v>0</v>
      </c>
      <c r="AJ140" s="17">
        <f t="shared" si="1279"/>
        <v>0</v>
      </c>
      <c r="AK140" s="17">
        <f t="shared" si="1321"/>
        <v>0</v>
      </c>
      <c r="AL140" s="17">
        <f t="shared" si="1281"/>
        <v>0</v>
      </c>
      <c r="AM140" s="17">
        <f t="shared" si="1282"/>
        <v>0</v>
      </c>
      <c r="AN140" s="17">
        <f t="shared" si="1283"/>
        <v>0</v>
      </c>
      <c r="AO140" s="17">
        <f t="shared" si="1322"/>
        <v>0</v>
      </c>
      <c r="AP140" s="18">
        <f t="shared" si="1285"/>
        <v>0</v>
      </c>
      <c r="AQ140" s="18">
        <f t="shared" si="1286"/>
        <v>0</v>
      </c>
      <c r="AR140" s="18">
        <f t="shared" si="1287"/>
        <v>0</v>
      </c>
      <c r="AS140" s="18">
        <f t="shared" si="1323"/>
        <v>0</v>
      </c>
      <c r="AT140" s="18">
        <f t="shared" si="1289"/>
        <v>0</v>
      </c>
      <c r="AU140" s="18">
        <f t="shared" si="1290"/>
        <v>0</v>
      </c>
      <c r="AV140" s="18">
        <f t="shared" si="1291"/>
        <v>0</v>
      </c>
      <c r="AW140" s="18">
        <f t="shared" si="1324"/>
        <v>0</v>
      </c>
      <c r="AX140" s="4"/>
    </row>
    <row r="141" spans="1:50" outlineLevel="1">
      <c r="A141" s="8" t="str">
        <f>IF(C141=Форма!$B$7*1,"1 месяц",IF(C141&gt;Форма!$B$7,(LEFT(A140,SEARCH(" ",A140,1)-1)+1)&amp;" месяц",""))</f>
        <v>13 месяц</v>
      </c>
      <c r="B141" s="32" t="str">
        <f>IF(SUM($E$6:$L141)=0,"-",IF(SUM($E141:$L141)&gt;0,IF(AND($C141&gt;=$B$1,$C141&lt;=$B$2)*1=1,$A$1,"факт"),"прогноз"))</f>
        <v>-</v>
      </c>
      <c r="C141" s="33">
        <v>45748</v>
      </c>
      <c r="D141" s="34">
        <f>VLOOKUP($C141,'F1'!$A:$B,2,0)</f>
        <v>22</v>
      </c>
      <c r="E141" s="60"/>
      <c r="F141" s="60"/>
      <c r="G141" s="59"/>
      <c r="H141" s="59"/>
      <c r="I141" s="60"/>
      <c r="J141" s="60"/>
      <c r="K141" s="59"/>
      <c r="L141" s="59"/>
      <c r="M141" s="204">
        <f t="shared" si="1307"/>
        <v>0</v>
      </c>
      <c r="N141" s="15">
        <f t="shared" si="1308"/>
        <v>0</v>
      </c>
      <c r="O141" s="15">
        <f t="shared" si="1309"/>
        <v>0</v>
      </c>
      <c r="P141" s="15">
        <f t="shared" si="1310"/>
        <v>0</v>
      </c>
      <c r="Q141" s="204">
        <f t="shared" si="1311"/>
        <v>0</v>
      </c>
      <c r="R141" s="15">
        <f t="shared" si="1312"/>
        <v>0</v>
      </c>
      <c r="S141" s="15">
        <f t="shared" si="1313"/>
        <v>0</v>
      </c>
      <c r="T141" s="15">
        <f t="shared" si="1314"/>
        <v>0</v>
      </c>
      <c r="U141" s="9">
        <f t="shared" si="1315"/>
        <v>0</v>
      </c>
      <c r="V141" s="9">
        <f t="shared" si="1316"/>
        <v>0</v>
      </c>
      <c r="W141" s="28">
        <f t="shared" si="1317"/>
        <v>0</v>
      </c>
      <c r="X141" s="9">
        <f t="shared" si="1318"/>
        <v>0</v>
      </c>
      <c r="Y141" s="9">
        <f t="shared" si="1319"/>
        <v>0</v>
      </c>
      <c r="Z141" s="28">
        <f t="shared" si="1320"/>
        <v>0</v>
      </c>
      <c r="AA141" s="8"/>
      <c r="AB141" s="155">
        <f>IF(OR($M141="",$M141=0),0,IF(AB$2&lt;10,VLOOKUP(TEXT($C141,"МММ"),'Расчет нагрузки'!$L$2:$Q$13,AB$2,0),$D141*AB$2))</f>
        <v>0</v>
      </c>
      <c r="AC141" s="155">
        <f>IF(OR($Q141="",$Q141=0),0,IF(AC$2&lt;10,VLOOKUP(TEXT($C141,"МММ"),'Расчет нагрузки'!$L$2:$Q$13,AC$2,0),$D141*AC$2))</f>
        <v>0</v>
      </c>
      <c r="AD141" s="8"/>
      <c r="AE141" s="69">
        <v>1</v>
      </c>
      <c r="AF141" s="69">
        <v>1</v>
      </c>
      <c r="AG141" s="8"/>
      <c r="AH141" s="17">
        <f t="shared" si="1277"/>
        <v>0</v>
      </c>
      <c r="AI141" s="17">
        <f t="shared" si="1278"/>
        <v>0</v>
      </c>
      <c r="AJ141" s="17">
        <f t="shared" si="1279"/>
        <v>0</v>
      </c>
      <c r="AK141" s="17">
        <f t="shared" si="1321"/>
        <v>0</v>
      </c>
      <c r="AL141" s="17">
        <f t="shared" si="1281"/>
        <v>0</v>
      </c>
      <c r="AM141" s="17">
        <f t="shared" si="1282"/>
        <v>0</v>
      </c>
      <c r="AN141" s="17">
        <f t="shared" si="1283"/>
        <v>0</v>
      </c>
      <c r="AO141" s="17">
        <f t="shared" si="1322"/>
        <v>0</v>
      </c>
      <c r="AP141" s="18">
        <f t="shared" si="1285"/>
        <v>0</v>
      </c>
      <c r="AQ141" s="18">
        <f t="shared" si="1286"/>
        <v>0</v>
      </c>
      <c r="AR141" s="18">
        <f t="shared" si="1287"/>
        <v>0</v>
      </c>
      <c r="AS141" s="18">
        <f t="shared" si="1323"/>
        <v>0</v>
      </c>
      <c r="AT141" s="18">
        <f t="shared" si="1289"/>
        <v>0</v>
      </c>
      <c r="AU141" s="18">
        <f t="shared" si="1290"/>
        <v>0</v>
      </c>
      <c r="AV141" s="18">
        <f t="shared" si="1291"/>
        <v>0</v>
      </c>
      <c r="AW141" s="18">
        <f t="shared" si="1324"/>
        <v>0</v>
      </c>
      <c r="AX141" s="4"/>
    </row>
    <row r="142" spans="1:50" outlineLevel="1">
      <c r="A142" s="8" t="str">
        <f>IF(C142=Форма!$B$7*1,"1 месяц",IF(C142&gt;Форма!$B$7,(LEFT(A141,SEARCH(" ",A141,1)-1)+1)&amp;" месяц",""))</f>
        <v>14 месяц</v>
      </c>
      <c r="B142" s="32" t="str">
        <f>IF(SUM($E$6:$L142)=0,"-",IF(SUM($E142:$L142)&gt;0,IF(AND($C142&gt;=$B$1,$C142&lt;=$B$2)*1=1,$A$1,"факт"),"прогноз"))</f>
        <v>-</v>
      </c>
      <c r="C142" s="33">
        <v>45778</v>
      </c>
      <c r="D142" s="34">
        <f>VLOOKUP($C142,'F1'!$A:$B,2,0)</f>
        <v>19</v>
      </c>
      <c r="E142" s="60"/>
      <c r="F142" s="60"/>
      <c r="G142" s="59"/>
      <c r="H142" s="59"/>
      <c r="I142" s="60"/>
      <c r="J142" s="60"/>
      <c r="K142" s="59"/>
      <c r="L142" s="59"/>
      <c r="M142" s="204">
        <f t="shared" si="1307"/>
        <v>0</v>
      </c>
      <c r="N142" s="15">
        <f t="shared" si="1308"/>
        <v>0</v>
      </c>
      <c r="O142" s="15">
        <f t="shared" si="1309"/>
        <v>0</v>
      </c>
      <c r="P142" s="15">
        <f t="shared" si="1310"/>
        <v>0</v>
      </c>
      <c r="Q142" s="204">
        <f t="shared" si="1311"/>
        <v>0</v>
      </c>
      <c r="R142" s="15">
        <f t="shared" si="1312"/>
        <v>0</v>
      </c>
      <c r="S142" s="15">
        <f t="shared" si="1313"/>
        <v>0</v>
      </c>
      <c r="T142" s="15">
        <f t="shared" si="1314"/>
        <v>0</v>
      </c>
      <c r="U142" s="9">
        <f t="shared" si="1315"/>
        <v>0</v>
      </c>
      <c r="V142" s="9">
        <f t="shared" si="1316"/>
        <v>0</v>
      </c>
      <c r="W142" s="28">
        <f t="shared" si="1317"/>
        <v>0</v>
      </c>
      <c r="X142" s="9">
        <f t="shared" si="1318"/>
        <v>0</v>
      </c>
      <c r="Y142" s="9">
        <f t="shared" si="1319"/>
        <v>0</v>
      </c>
      <c r="Z142" s="28">
        <f t="shared" si="1320"/>
        <v>0</v>
      </c>
      <c r="AA142" s="8"/>
      <c r="AB142" s="155">
        <f>IF(OR($M142="",$M142=0),0,IF(AB$2&lt;10,VLOOKUP(TEXT($C142,"МММ"),'Расчет нагрузки'!$L$2:$Q$13,AB$2,0),$D142*AB$2))</f>
        <v>0</v>
      </c>
      <c r="AC142" s="155">
        <f>IF(OR($Q142="",$Q142=0),0,IF(AC$2&lt;10,VLOOKUP(TEXT($C142,"МММ"),'Расчет нагрузки'!$L$2:$Q$13,AC$2,0),$D142*AC$2))</f>
        <v>0</v>
      </c>
      <c r="AD142" s="8"/>
      <c r="AE142" s="69">
        <v>1</v>
      </c>
      <c r="AF142" s="69">
        <v>1</v>
      </c>
      <c r="AG142" s="8"/>
      <c r="AH142" s="17">
        <f t="shared" si="1277"/>
        <v>0</v>
      </c>
      <c r="AI142" s="17">
        <f t="shared" si="1278"/>
        <v>0</v>
      </c>
      <c r="AJ142" s="17">
        <f t="shared" si="1279"/>
        <v>0</v>
      </c>
      <c r="AK142" s="17">
        <f t="shared" si="1321"/>
        <v>0</v>
      </c>
      <c r="AL142" s="17">
        <f t="shared" si="1281"/>
        <v>0</v>
      </c>
      <c r="AM142" s="17">
        <f t="shared" si="1282"/>
        <v>0</v>
      </c>
      <c r="AN142" s="17">
        <f t="shared" si="1283"/>
        <v>0</v>
      </c>
      <c r="AO142" s="17">
        <f t="shared" si="1322"/>
        <v>0</v>
      </c>
      <c r="AP142" s="18">
        <f t="shared" si="1285"/>
        <v>0</v>
      </c>
      <c r="AQ142" s="18">
        <f t="shared" si="1286"/>
        <v>0</v>
      </c>
      <c r="AR142" s="18">
        <f t="shared" si="1287"/>
        <v>0</v>
      </c>
      <c r="AS142" s="18">
        <f t="shared" si="1323"/>
        <v>0</v>
      </c>
      <c r="AT142" s="18">
        <f t="shared" si="1289"/>
        <v>0</v>
      </c>
      <c r="AU142" s="18">
        <f t="shared" si="1290"/>
        <v>0</v>
      </c>
      <c r="AV142" s="18">
        <f t="shared" si="1291"/>
        <v>0</v>
      </c>
      <c r="AW142" s="18">
        <f t="shared" si="1324"/>
        <v>0</v>
      </c>
      <c r="AX142" s="4"/>
    </row>
    <row r="143" spans="1:50" outlineLevel="1">
      <c r="A143" s="8" t="str">
        <f>IF(C143=Форма!$B$7*1,"1 месяц",IF(C143&gt;Форма!$B$7,(LEFT(A142,SEARCH(" ",A142,1)-1)+1)&amp;" месяц",""))</f>
        <v>15 месяц</v>
      </c>
      <c r="B143" s="32" t="str">
        <f>IF(SUM($E$6:$L143)=0,"-",IF(SUM($E143:$L143)&gt;0,IF(AND($C143&gt;=$B$1,$C143&lt;=$B$2)*1=1,$A$1,"факт"),"прогноз"))</f>
        <v>-</v>
      </c>
      <c r="C143" s="33">
        <v>45809</v>
      </c>
      <c r="D143" s="34">
        <f>VLOOKUP($C143,'F1'!$A:$B,2,0)</f>
        <v>19</v>
      </c>
      <c r="E143" s="60"/>
      <c r="F143" s="60"/>
      <c r="G143" s="59"/>
      <c r="H143" s="59"/>
      <c r="I143" s="60"/>
      <c r="J143" s="60"/>
      <c r="K143" s="59"/>
      <c r="L143" s="59"/>
      <c r="M143" s="204">
        <f t="shared" si="1307"/>
        <v>0</v>
      </c>
      <c r="N143" s="15">
        <f t="shared" si="1308"/>
        <v>0</v>
      </c>
      <c r="O143" s="15">
        <f t="shared" si="1309"/>
        <v>0</v>
      </c>
      <c r="P143" s="15">
        <f t="shared" si="1310"/>
        <v>0</v>
      </c>
      <c r="Q143" s="204">
        <f t="shared" si="1311"/>
        <v>0</v>
      </c>
      <c r="R143" s="15">
        <f t="shared" si="1312"/>
        <v>0</v>
      </c>
      <c r="S143" s="15">
        <f t="shared" si="1313"/>
        <v>0</v>
      </c>
      <c r="T143" s="15">
        <f t="shared" si="1314"/>
        <v>0</v>
      </c>
      <c r="U143" s="9">
        <f t="shared" si="1315"/>
        <v>0</v>
      </c>
      <c r="V143" s="9">
        <f t="shared" si="1316"/>
        <v>0</v>
      </c>
      <c r="W143" s="28">
        <f t="shared" si="1317"/>
        <v>0</v>
      </c>
      <c r="X143" s="9">
        <f t="shared" si="1318"/>
        <v>0</v>
      </c>
      <c r="Y143" s="9">
        <f t="shared" si="1319"/>
        <v>0</v>
      </c>
      <c r="Z143" s="28">
        <f t="shared" si="1320"/>
        <v>0</v>
      </c>
      <c r="AA143" s="8"/>
      <c r="AB143" s="155">
        <f>IF(OR($M143="",$M143=0),0,IF(AB$2&lt;10,VLOOKUP(TEXT($C143,"МММ"),'Расчет нагрузки'!$L$2:$Q$13,AB$2,0),$D143*AB$2))</f>
        <v>0</v>
      </c>
      <c r="AC143" s="155">
        <f>IF(OR($Q143="",$Q143=0),0,IF(AC$2&lt;10,VLOOKUP(TEXT($C143,"МММ"),'Расчет нагрузки'!$L$2:$Q$13,AC$2,0),$D143*AC$2))</f>
        <v>0</v>
      </c>
      <c r="AD143" s="8"/>
      <c r="AE143" s="69">
        <v>1</v>
      </c>
      <c r="AF143" s="69">
        <v>1</v>
      </c>
      <c r="AG143" s="8"/>
      <c r="AH143" s="17">
        <f t="shared" si="1277"/>
        <v>0</v>
      </c>
      <c r="AI143" s="17">
        <f t="shared" si="1278"/>
        <v>0</v>
      </c>
      <c r="AJ143" s="17">
        <f t="shared" si="1279"/>
        <v>0</v>
      </c>
      <c r="AK143" s="17">
        <f t="shared" si="1321"/>
        <v>0</v>
      </c>
      <c r="AL143" s="17">
        <f t="shared" si="1281"/>
        <v>0</v>
      </c>
      <c r="AM143" s="17">
        <f t="shared" si="1282"/>
        <v>0</v>
      </c>
      <c r="AN143" s="17">
        <f t="shared" si="1283"/>
        <v>0</v>
      </c>
      <c r="AO143" s="17">
        <f t="shared" si="1322"/>
        <v>0</v>
      </c>
      <c r="AP143" s="18">
        <f t="shared" si="1285"/>
        <v>0</v>
      </c>
      <c r="AQ143" s="18">
        <f t="shared" si="1286"/>
        <v>0</v>
      </c>
      <c r="AR143" s="18">
        <f t="shared" si="1287"/>
        <v>0</v>
      </c>
      <c r="AS143" s="18">
        <f t="shared" si="1323"/>
        <v>0</v>
      </c>
      <c r="AT143" s="18">
        <f t="shared" si="1289"/>
        <v>0</v>
      </c>
      <c r="AU143" s="18">
        <f t="shared" si="1290"/>
        <v>0</v>
      </c>
      <c r="AV143" s="18">
        <f t="shared" si="1291"/>
        <v>0</v>
      </c>
      <c r="AW143" s="18">
        <f t="shared" si="1324"/>
        <v>0</v>
      </c>
      <c r="AX143" s="4"/>
    </row>
    <row r="144" spans="1:50" outlineLevel="1">
      <c r="A144" s="8" t="str">
        <f>IF(C144=Форма!$B$7*1,"1 месяц",IF(C144&gt;Форма!$B$7,(LEFT(A143,SEARCH(" ",A143,1)-1)+1)&amp;" месяц",""))</f>
        <v>16 месяц</v>
      </c>
      <c r="B144" s="32" t="str">
        <f>IF(SUM($E$6:$L144)=0,"-",IF(SUM($E144:$L144)&gt;0,IF(AND($C144&gt;=$B$1,$C144&lt;=$B$2)*1=1,$A$1,"факт"),"прогноз"))</f>
        <v>-</v>
      </c>
      <c r="C144" s="33">
        <v>45839</v>
      </c>
      <c r="D144" s="34">
        <f>VLOOKUP($C144,'F1'!$A:$B,2,0)</f>
        <v>23</v>
      </c>
      <c r="E144" s="60"/>
      <c r="F144" s="60"/>
      <c r="G144" s="59"/>
      <c r="H144" s="59"/>
      <c r="I144" s="60"/>
      <c r="J144" s="60"/>
      <c r="K144" s="59"/>
      <c r="L144" s="59"/>
      <c r="M144" s="204">
        <f t="shared" si="1307"/>
        <v>0</v>
      </c>
      <c r="N144" s="15">
        <f t="shared" si="1308"/>
        <v>0</v>
      </c>
      <c r="O144" s="15">
        <f t="shared" si="1309"/>
        <v>0</v>
      </c>
      <c r="P144" s="15">
        <f t="shared" si="1310"/>
        <v>0</v>
      </c>
      <c r="Q144" s="204">
        <f t="shared" si="1311"/>
        <v>0</v>
      </c>
      <c r="R144" s="15">
        <f t="shared" si="1312"/>
        <v>0</v>
      </c>
      <c r="S144" s="15">
        <f t="shared" si="1313"/>
        <v>0</v>
      </c>
      <c r="T144" s="15">
        <f t="shared" si="1314"/>
        <v>0</v>
      </c>
      <c r="U144" s="9">
        <f t="shared" si="1315"/>
        <v>0</v>
      </c>
      <c r="V144" s="9">
        <f t="shared" si="1316"/>
        <v>0</v>
      </c>
      <c r="W144" s="28">
        <f t="shared" si="1317"/>
        <v>0</v>
      </c>
      <c r="X144" s="9">
        <f t="shared" si="1318"/>
        <v>0</v>
      </c>
      <c r="Y144" s="9">
        <f t="shared" si="1319"/>
        <v>0</v>
      </c>
      <c r="Z144" s="28">
        <f t="shared" si="1320"/>
        <v>0</v>
      </c>
      <c r="AA144" s="8"/>
      <c r="AB144" s="155">
        <f>IF(OR($M144="",$M144=0),0,IF(AB$2&lt;10,VLOOKUP(TEXT($C144,"МММ"),'Расчет нагрузки'!$L$2:$Q$13,AB$2,0),$D144*AB$2))</f>
        <v>0</v>
      </c>
      <c r="AC144" s="155">
        <f>IF(OR($Q144="",$Q144=0),0,IF(AC$2&lt;10,VLOOKUP(TEXT($C144,"МММ"),'Расчет нагрузки'!$L$2:$Q$13,AC$2,0),$D144*AC$2))</f>
        <v>0</v>
      </c>
      <c r="AD144" s="8"/>
      <c r="AE144" s="69">
        <v>1</v>
      </c>
      <c r="AF144" s="69">
        <v>1</v>
      </c>
      <c r="AG144" s="8"/>
      <c r="AH144" s="17">
        <f t="shared" si="1277"/>
        <v>0</v>
      </c>
      <c r="AI144" s="17">
        <f t="shared" si="1278"/>
        <v>0</v>
      </c>
      <c r="AJ144" s="17">
        <f t="shared" si="1279"/>
        <v>0</v>
      </c>
      <c r="AK144" s="17">
        <f t="shared" si="1321"/>
        <v>0</v>
      </c>
      <c r="AL144" s="17">
        <f t="shared" si="1281"/>
        <v>0</v>
      </c>
      <c r="AM144" s="17">
        <f t="shared" si="1282"/>
        <v>0</v>
      </c>
      <c r="AN144" s="17">
        <f t="shared" si="1283"/>
        <v>0</v>
      </c>
      <c r="AO144" s="17">
        <f t="shared" si="1322"/>
        <v>0</v>
      </c>
      <c r="AP144" s="18">
        <f t="shared" si="1285"/>
        <v>0</v>
      </c>
      <c r="AQ144" s="18">
        <f t="shared" si="1286"/>
        <v>0</v>
      </c>
      <c r="AR144" s="18">
        <f t="shared" si="1287"/>
        <v>0</v>
      </c>
      <c r="AS144" s="18">
        <f t="shared" si="1323"/>
        <v>0</v>
      </c>
      <c r="AT144" s="18">
        <f t="shared" si="1289"/>
        <v>0</v>
      </c>
      <c r="AU144" s="18">
        <f t="shared" si="1290"/>
        <v>0</v>
      </c>
      <c r="AV144" s="18">
        <f t="shared" si="1291"/>
        <v>0</v>
      </c>
      <c r="AW144" s="18">
        <f t="shared" si="1324"/>
        <v>0</v>
      </c>
      <c r="AX144" s="4"/>
    </row>
    <row r="145" spans="1:50" outlineLevel="1">
      <c r="A145" s="8" t="str">
        <f>IF(C145=Форма!$B$7*1,"1 месяц",IF(C145&gt;Форма!$B$7,(LEFT(A144,SEARCH(" ",A144,1)-1)+1)&amp;" месяц",""))</f>
        <v>17 месяц</v>
      </c>
      <c r="B145" s="32" t="str">
        <f>IF(SUM($E$6:$L145)=0,"-",IF(SUM($E145:$L145)&gt;0,IF(AND($C145&gt;=$B$1,$C145&lt;=$B$2)*1=1,$A$1,"факт"),"прогноз"))</f>
        <v>-</v>
      </c>
      <c r="C145" s="33">
        <v>45870</v>
      </c>
      <c r="D145" s="34">
        <f>VLOOKUP($C145,'F1'!$A:$B,2,0)</f>
        <v>21</v>
      </c>
      <c r="E145" s="60"/>
      <c r="F145" s="60"/>
      <c r="G145" s="59"/>
      <c r="H145" s="59"/>
      <c r="I145" s="60"/>
      <c r="J145" s="60"/>
      <c r="K145" s="59"/>
      <c r="L145" s="59"/>
      <c r="M145" s="204">
        <f t="shared" si="1307"/>
        <v>0</v>
      </c>
      <c r="N145" s="15">
        <f t="shared" si="1308"/>
        <v>0</v>
      </c>
      <c r="O145" s="15">
        <f t="shared" si="1309"/>
        <v>0</v>
      </c>
      <c r="P145" s="15">
        <f t="shared" si="1310"/>
        <v>0</v>
      </c>
      <c r="Q145" s="204">
        <f t="shared" si="1311"/>
        <v>0</v>
      </c>
      <c r="R145" s="15">
        <f t="shared" si="1312"/>
        <v>0</v>
      </c>
      <c r="S145" s="15">
        <f t="shared" si="1313"/>
        <v>0</v>
      </c>
      <c r="T145" s="15">
        <f t="shared" si="1314"/>
        <v>0</v>
      </c>
      <c r="U145" s="9">
        <f t="shared" si="1315"/>
        <v>0</v>
      </c>
      <c r="V145" s="9">
        <f t="shared" si="1316"/>
        <v>0</v>
      </c>
      <c r="W145" s="28">
        <f t="shared" si="1317"/>
        <v>0</v>
      </c>
      <c r="X145" s="9">
        <f t="shared" si="1318"/>
        <v>0</v>
      </c>
      <c r="Y145" s="9">
        <f t="shared" si="1319"/>
        <v>0</v>
      </c>
      <c r="Z145" s="28">
        <f t="shared" si="1320"/>
        <v>0</v>
      </c>
      <c r="AA145" s="8"/>
      <c r="AB145" s="155">
        <f>IF(OR($M145="",$M145=0),0,IF(AB$2&lt;10,VLOOKUP(TEXT($C145,"МММ"),'Расчет нагрузки'!$L$2:$Q$13,AB$2,0),$D145*AB$2))</f>
        <v>0</v>
      </c>
      <c r="AC145" s="155">
        <f>IF(OR($Q145="",$Q145=0),0,IF(AC$2&lt;10,VLOOKUP(TEXT($C145,"МММ"),'Расчет нагрузки'!$L$2:$Q$13,AC$2,0),$D145*AC$2))</f>
        <v>0</v>
      </c>
      <c r="AD145" s="8"/>
      <c r="AE145" s="69">
        <v>1</v>
      </c>
      <c r="AF145" s="69">
        <v>1</v>
      </c>
      <c r="AG145" s="8"/>
      <c r="AH145" s="17">
        <f t="shared" si="1277"/>
        <v>0</v>
      </c>
      <c r="AI145" s="17">
        <f t="shared" si="1278"/>
        <v>0</v>
      </c>
      <c r="AJ145" s="17">
        <f t="shared" si="1279"/>
        <v>0</v>
      </c>
      <c r="AK145" s="17">
        <f t="shared" si="1321"/>
        <v>0</v>
      </c>
      <c r="AL145" s="17">
        <f t="shared" si="1281"/>
        <v>0</v>
      </c>
      <c r="AM145" s="17">
        <f t="shared" si="1282"/>
        <v>0</v>
      </c>
      <c r="AN145" s="17">
        <f t="shared" si="1283"/>
        <v>0</v>
      </c>
      <c r="AO145" s="17">
        <f t="shared" si="1322"/>
        <v>0</v>
      </c>
      <c r="AP145" s="18">
        <f t="shared" si="1285"/>
        <v>0</v>
      </c>
      <c r="AQ145" s="18">
        <f t="shared" si="1286"/>
        <v>0</v>
      </c>
      <c r="AR145" s="18">
        <f t="shared" si="1287"/>
        <v>0</v>
      </c>
      <c r="AS145" s="18">
        <f t="shared" si="1323"/>
        <v>0</v>
      </c>
      <c r="AT145" s="18">
        <f t="shared" si="1289"/>
        <v>0</v>
      </c>
      <c r="AU145" s="18">
        <f t="shared" si="1290"/>
        <v>0</v>
      </c>
      <c r="AV145" s="18">
        <f t="shared" si="1291"/>
        <v>0</v>
      </c>
      <c r="AW145" s="18">
        <f t="shared" si="1324"/>
        <v>0</v>
      </c>
      <c r="AX145" s="4"/>
    </row>
    <row r="146" spans="1:50" outlineLevel="1">
      <c r="A146" s="8" t="str">
        <f>IF(C146=Форма!$B$7*1,"1 месяц",IF(C146&gt;Форма!$B$7,(LEFT(A145,SEARCH(" ",A145,1)-1)+1)&amp;" месяц",""))</f>
        <v>18 месяц</v>
      </c>
      <c r="B146" s="32" t="str">
        <f>IF(SUM($E$6:$L146)=0,"-",IF(SUM($E146:$L146)&gt;0,IF(AND($C146&gt;=$B$1,$C146&lt;=$B$2)*1=1,$A$1,"факт"),"прогноз"))</f>
        <v>-</v>
      </c>
      <c r="C146" s="33">
        <v>45901</v>
      </c>
      <c r="D146" s="34">
        <f>VLOOKUP($C146,'F1'!$A:$B,2,0)</f>
        <v>22</v>
      </c>
      <c r="E146" s="60"/>
      <c r="F146" s="60"/>
      <c r="G146" s="59"/>
      <c r="H146" s="59"/>
      <c r="I146" s="60"/>
      <c r="J146" s="60"/>
      <c r="K146" s="59"/>
      <c r="L146" s="59"/>
      <c r="M146" s="204">
        <f t="shared" si="1307"/>
        <v>0</v>
      </c>
      <c r="N146" s="15">
        <f t="shared" si="1308"/>
        <v>0</v>
      </c>
      <c r="O146" s="15">
        <f t="shared" si="1309"/>
        <v>0</v>
      </c>
      <c r="P146" s="15">
        <f t="shared" si="1310"/>
        <v>0</v>
      </c>
      <c r="Q146" s="204">
        <f t="shared" si="1311"/>
        <v>0</v>
      </c>
      <c r="R146" s="15">
        <f t="shared" si="1312"/>
        <v>0</v>
      </c>
      <c r="S146" s="15">
        <f t="shared" si="1313"/>
        <v>0</v>
      </c>
      <c r="T146" s="15">
        <f t="shared" si="1314"/>
        <v>0</v>
      </c>
      <c r="U146" s="9">
        <f t="shared" si="1315"/>
        <v>0</v>
      </c>
      <c r="V146" s="9">
        <f t="shared" si="1316"/>
        <v>0</v>
      </c>
      <c r="W146" s="28">
        <f t="shared" si="1317"/>
        <v>0</v>
      </c>
      <c r="X146" s="9">
        <f t="shared" si="1318"/>
        <v>0</v>
      </c>
      <c r="Y146" s="9">
        <f t="shared" si="1319"/>
        <v>0</v>
      </c>
      <c r="Z146" s="28">
        <f t="shared" si="1320"/>
        <v>0</v>
      </c>
      <c r="AA146" s="8"/>
      <c r="AB146" s="155">
        <f>IF(OR($M146="",$M146=0),0,IF(AB$2&lt;10,VLOOKUP(TEXT($C146,"МММ"),'Расчет нагрузки'!$L$2:$Q$13,AB$2,0),$D146*AB$2))</f>
        <v>0</v>
      </c>
      <c r="AC146" s="155">
        <f>IF(OR($Q146="",$Q146=0),0,IF(AC$2&lt;10,VLOOKUP(TEXT($C146,"МММ"),'Расчет нагрузки'!$L$2:$Q$13,AC$2,0),$D146*AC$2))</f>
        <v>0</v>
      </c>
      <c r="AD146" s="8"/>
      <c r="AE146" s="69">
        <v>1</v>
      </c>
      <c r="AF146" s="69">
        <v>1</v>
      </c>
      <c r="AG146" s="8"/>
      <c r="AH146" s="17">
        <f t="shared" si="1277"/>
        <v>0</v>
      </c>
      <c r="AI146" s="17">
        <f t="shared" si="1278"/>
        <v>0</v>
      </c>
      <c r="AJ146" s="17">
        <f t="shared" si="1279"/>
        <v>0</v>
      </c>
      <c r="AK146" s="17">
        <f t="shared" si="1321"/>
        <v>0</v>
      </c>
      <c r="AL146" s="17">
        <f t="shared" si="1281"/>
        <v>0</v>
      </c>
      <c r="AM146" s="17">
        <f t="shared" si="1282"/>
        <v>0</v>
      </c>
      <c r="AN146" s="17">
        <f t="shared" si="1283"/>
        <v>0</v>
      </c>
      <c r="AO146" s="17">
        <f t="shared" si="1322"/>
        <v>0</v>
      </c>
      <c r="AP146" s="18">
        <f t="shared" si="1285"/>
        <v>0</v>
      </c>
      <c r="AQ146" s="18">
        <f t="shared" si="1286"/>
        <v>0</v>
      </c>
      <c r="AR146" s="18">
        <f t="shared" si="1287"/>
        <v>0</v>
      </c>
      <c r="AS146" s="18">
        <f t="shared" si="1323"/>
        <v>0</v>
      </c>
      <c r="AT146" s="18">
        <f t="shared" si="1289"/>
        <v>0</v>
      </c>
      <c r="AU146" s="18">
        <f t="shared" si="1290"/>
        <v>0</v>
      </c>
      <c r="AV146" s="18">
        <f t="shared" si="1291"/>
        <v>0</v>
      </c>
      <c r="AW146" s="18">
        <f t="shared" si="1324"/>
        <v>0</v>
      </c>
      <c r="AX146" s="4"/>
    </row>
    <row r="147" spans="1:50" outlineLevel="1">
      <c r="A147" s="8" t="str">
        <f>IF(C147=Форма!$B$7*1,"1 месяц",IF(C147&gt;Форма!$B$7,(LEFT(A146,SEARCH(" ",A146,1)-1)+1)&amp;" месяц",""))</f>
        <v>19 месяц</v>
      </c>
      <c r="B147" s="32" t="str">
        <f>IF(SUM($E$6:$L147)=0,"-",IF(SUM($E147:$L147)&gt;0,IF(AND($C147&gt;=$B$1,$C147&lt;=$B$2)*1=1,$A$1,"факт"),"прогноз"))</f>
        <v>-</v>
      </c>
      <c r="C147" s="33">
        <v>45931</v>
      </c>
      <c r="D147" s="34">
        <f>VLOOKUP($C147,'F1'!$A:$B,2,0)</f>
        <v>23</v>
      </c>
      <c r="E147" s="60"/>
      <c r="F147" s="60"/>
      <c r="G147" s="59"/>
      <c r="H147" s="59"/>
      <c r="I147" s="60"/>
      <c r="J147" s="60"/>
      <c r="K147" s="59"/>
      <c r="L147" s="59"/>
      <c r="M147" s="204">
        <f t="shared" si="1307"/>
        <v>0</v>
      </c>
      <c r="N147" s="15">
        <f t="shared" si="1308"/>
        <v>0</v>
      </c>
      <c r="O147" s="15">
        <f t="shared" si="1309"/>
        <v>0</v>
      </c>
      <c r="P147" s="15">
        <f t="shared" si="1310"/>
        <v>0</v>
      </c>
      <c r="Q147" s="204">
        <f t="shared" si="1311"/>
        <v>0</v>
      </c>
      <c r="R147" s="15">
        <f t="shared" si="1312"/>
        <v>0</v>
      </c>
      <c r="S147" s="15">
        <f t="shared" si="1313"/>
        <v>0</v>
      </c>
      <c r="T147" s="15">
        <f t="shared" si="1314"/>
        <v>0</v>
      </c>
      <c r="U147" s="9">
        <f t="shared" si="1315"/>
        <v>0</v>
      </c>
      <c r="V147" s="9">
        <f t="shared" si="1316"/>
        <v>0</v>
      </c>
      <c r="W147" s="28">
        <f t="shared" si="1317"/>
        <v>0</v>
      </c>
      <c r="X147" s="9">
        <f t="shared" si="1318"/>
        <v>0</v>
      </c>
      <c r="Y147" s="9">
        <f t="shared" si="1319"/>
        <v>0</v>
      </c>
      <c r="Z147" s="28">
        <f t="shared" si="1320"/>
        <v>0</v>
      </c>
      <c r="AA147" s="8"/>
      <c r="AB147" s="155">
        <f>IF(OR($M147="",$M147=0),0,IF(AB$2&lt;10,VLOOKUP(TEXT($C147,"МММ"),'Расчет нагрузки'!$L$2:$Q$13,AB$2,0),$D147*AB$2))</f>
        <v>0</v>
      </c>
      <c r="AC147" s="155">
        <f>IF(OR($Q147="",$Q147=0),0,IF(AC$2&lt;10,VLOOKUP(TEXT($C147,"МММ"),'Расчет нагрузки'!$L$2:$Q$13,AC$2,0),$D147*AC$2))</f>
        <v>0</v>
      </c>
      <c r="AD147" s="8"/>
      <c r="AE147" s="69">
        <v>1</v>
      </c>
      <c r="AF147" s="69">
        <v>1</v>
      </c>
      <c r="AG147" s="8"/>
      <c r="AH147" s="17">
        <f t="shared" si="1277"/>
        <v>0</v>
      </c>
      <c r="AI147" s="17">
        <f t="shared" si="1278"/>
        <v>0</v>
      </c>
      <c r="AJ147" s="17">
        <f t="shared" si="1279"/>
        <v>0</v>
      </c>
      <c r="AK147" s="17">
        <f t="shared" si="1321"/>
        <v>0</v>
      </c>
      <c r="AL147" s="17">
        <f t="shared" si="1281"/>
        <v>0</v>
      </c>
      <c r="AM147" s="17">
        <f t="shared" si="1282"/>
        <v>0</v>
      </c>
      <c r="AN147" s="17">
        <f t="shared" si="1283"/>
        <v>0</v>
      </c>
      <c r="AO147" s="17">
        <f t="shared" si="1322"/>
        <v>0</v>
      </c>
      <c r="AP147" s="18">
        <f t="shared" si="1285"/>
        <v>0</v>
      </c>
      <c r="AQ147" s="18">
        <f t="shared" si="1286"/>
        <v>0</v>
      </c>
      <c r="AR147" s="18">
        <f t="shared" si="1287"/>
        <v>0</v>
      </c>
      <c r="AS147" s="18">
        <f t="shared" si="1323"/>
        <v>0</v>
      </c>
      <c r="AT147" s="18">
        <f t="shared" si="1289"/>
        <v>0</v>
      </c>
      <c r="AU147" s="18">
        <f t="shared" si="1290"/>
        <v>0</v>
      </c>
      <c r="AV147" s="18">
        <f t="shared" si="1291"/>
        <v>0</v>
      </c>
      <c r="AW147" s="18">
        <f t="shared" si="1324"/>
        <v>0</v>
      </c>
      <c r="AX147" s="4"/>
    </row>
    <row r="148" spans="1:50" outlineLevel="1">
      <c r="A148" s="8" t="str">
        <f>IF(C148=Форма!$B$7*1,"1 месяц",IF(C148&gt;Форма!$B$7,(LEFT(A147,SEARCH(" ",A147,1)-1)+1)&amp;" месяц",""))</f>
        <v>20 месяц</v>
      </c>
      <c r="B148" s="32" t="str">
        <f>IF(SUM($E$6:$L148)=0,"-",IF(SUM($E148:$L148)&gt;0,IF(AND($C148&gt;=$B$1,$C148&lt;=$B$2)*1=1,$A$1,"факт"),"прогноз"))</f>
        <v>-</v>
      </c>
      <c r="C148" s="33">
        <v>45962</v>
      </c>
      <c r="D148" s="34">
        <f>VLOOKUP($C148,'F1'!$A:$B,2,0)</f>
        <v>18</v>
      </c>
      <c r="E148" s="60"/>
      <c r="F148" s="60"/>
      <c r="G148" s="59"/>
      <c r="H148" s="59"/>
      <c r="I148" s="60"/>
      <c r="J148" s="60"/>
      <c r="K148" s="59"/>
      <c r="L148" s="59"/>
      <c r="M148" s="204">
        <f t="shared" si="1307"/>
        <v>0</v>
      </c>
      <c r="N148" s="15">
        <f t="shared" si="1308"/>
        <v>0</v>
      </c>
      <c r="O148" s="15">
        <f t="shared" si="1309"/>
        <v>0</v>
      </c>
      <c r="P148" s="15">
        <f t="shared" si="1310"/>
        <v>0</v>
      </c>
      <c r="Q148" s="204">
        <f t="shared" si="1311"/>
        <v>0</v>
      </c>
      <c r="R148" s="15">
        <f t="shared" si="1312"/>
        <v>0</v>
      </c>
      <c r="S148" s="15">
        <f t="shared" si="1313"/>
        <v>0</v>
      </c>
      <c r="T148" s="15">
        <f t="shared" si="1314"/>
        <v>0</v>
      </c>
      <c r="U148" s="9">
        <f t="shared" si="1315"/>
        <v>0</v>
      </c>
      <c r="V148" s="9">
        <f t="shared" si="1316"/>
        <v>0</v>
      </c>
      <c r="W148" s="28">
        <f t="shared" si="1317"/>
        <v>0</v>
      </c>
      <c r="X148" s="9">
        <f t="shared" si="1318"/>
        <v>0</v>
      </c>
      <c r="Y148" s="9">
        <f t="shared" si="1319"/>
        <v>0</v>
      </c>
      <c r="Z148" s="28">
        <f t="shared" si="1320"/>
        <v>0</v>
      </c>
      <c r="AA148" s="8"/>
      <c r="AB148" s="155">
        <f>IF(OR($M148="",$M148=0),0,IF(AB$2&lt;10,VLOOKUP(TEXT($C148,"МММ"),'Расчет нагрузки'!$L$2:$Q$13,AB$2,0),$D148*AB$2))</f>
        <v>0</v>
      </c>
      <c r="AC148" s="155">
        <f>IF(OR($Q148="",$Q148=0),0,IF(AC$2&lt;10,VLOOKUP(TEXT($C148,"МММ"),'Расчет нагрузки'!$L$2:$Q$13,AC$2,0),$D148*AC$2))</f>
        <v>0</v>
      </c>
      <c r="AD148" s="8"/>
      <c r="AE148" s="69">
        <v>1</v>
      </c>
      <c r="AF148" s="69">
        <v>1</v>
      </c>
      <c r="AG148" s="8"/>
      <c r="AH148" s="17">
        <f t="shared" si="1277"/>
        <v>0</v>
      </c>
      <c r="AI148" s="17">
        <f t="shared" si="1278"/>
        <v>0</v>
      </c>
      <c r="AJ148" s="17">
        <f t="shared" si="1279"/>
        <v>0</v>
      </c>
      <c r="AK148" s="17">
        <f t="shared" si="1321"/>
        <v>0</v>
      </c>
      <c r="AL148" s="17">
        <f t="shared" si="1281"/>
        <v>0</v>
      </c>
      <c r="AM148" s="17">
        <f t="shared" si="1282"/>
        <v>0</v>
      </c>
      <c r="AN148" s="17">
        <f t="shared" si="1283"/>
        <v>0</v>
      </c>
      <c r="AO148" s="17">
        <f t="shared" si="1322"/>
        <v>0</v>
      </c>
      <c r="AP148" s="18">
        <f t="shared" si="1285"/>
        <v>0</v>
      </c>
      <c r="AQ148" s="18">
        <f t="shared" si="1286"/>
        <v>0</v>
      </c>
      <c r="AR148" s="18">
        <f t="shared" si="1287"/>
        <v>0</v>
      </c>
      <c r="AS148" s="18">
        <f t="shared" si="1323"/>
        <v>0</v>
      </c>
      <c r="AT148" s="18">
        <f t="shared" si="1289"/>
        <v>0</v>
      </c>
      <c r="AU148" s="18">
        <f t="shared" si="1290"/>
        <v>0</v>
      </c>
      <c r="AV148" s="18">
        <f t="shared" si="1291"/>
        <v>0</v>
      </c>
      <c r="AW148" s="18">
        <f t="shared" si="1324"/>
        <v>0</v>
      </c>
      <c r="AX148" s="4"/>
    </row>
    <row r="149" spans="1:50" outlineLevel="1">
      <c r="A149" s="8" t="str">
        <f>IF(C149=Форма!$B$7*1,"1 месяц",IF(C149&gt;Форма!$B$7,(LEFT(A148,SEARCH(" ",A148,1)-1)+1)&amp;" месяц",""))</f>
        <v>21 месяц</v>
      </c>
      <c r="B149" s="32" t="str">
        <f>IF(SUM($E$6:$L149)=0,"-",IF(SUM($E149:$L149)&gt;0,IF(AND($C149&gt;=$B$1,$C149&lt;=$B$2)*1=1,$A$1,"факт"),"прогноз"))</f>
        <v>-</v>
      </c>
      <c r="C149" s="33">
        <v>45992</v>
      </c>
      <c r="D149" s="34">
        <f>VLOOKUP($C149,'F1'!$A:$B,2,0)</f>
        <v>23</v>
      </c>
      <c r="E149" s="60"/>
      <c r="F149" s="60"/>
      <c r="G149" s="59"/>
      <c r="H149" s="59"/>
      <c r="I149" s="60"/>
      <c r="J149" s="60"/>
      <c r="K149" s="59"/>
      <c r="L149" s="59"/>
      <c r="M149" s="204">
        <f t="shared" si="1307"/>
        <v>0</v>
      </c>
      <c r="N149" s="15">
        <f t="shared" si="1308"/>
        <v>0</v>
      </c>
      <c r="O149" s="15">
        <f t="shared" si="1309"/>
        <v>0</v>
      </c>
      <c r="P149" s="15">
        <f t="shared" si="1310"/>
        <v>0</v>
      </c>
      <c r="Q149" s="204">
        <f t="shared" si="1311"/>
        <v>0</v>
      </c>
      <c r="R149" s="15">
        <f t="shared" si="1312"/>
        <v>0</v>
      </c>
      <c r="S149" s="15">
        <f t="shared" si="1313"/>
        <v>0</v>
      </c>
      <c r="T149" s="15">
        <f t="shared" si="1314"/>
        <v>0</v>
      </c>
      <c r="U149" s="9">
        <f t="shared" si="1315"/>
        <v>0</v>
      </c>
      <c r="V149" s="9">
        <f t="shared" si="1316"/>
        <v>0</v>
      </c>
      <c r="W149" s="28">
        <f t="shared" si="1317"/>
        <v>0</v>
      </c>
      <c r="X149" s="9">
        <f t="shared" si="1318"/>
        <v>0</v>
      </c>
      <c r="Y149" s="9">
        <f t="shared" si="1319"/>
        <v>0</v>
      </c>
      <c r="Z149" s="28">
        <f t="shared" si="1320"/>
        <v>0</v>
      </c>
      <c r="AA149" s="8"/>
      <c r="AB149" s="155">
        <f>IF(OR($M149="",$M149=0),0,IF(AB$2&lt;10,VLOOKUP(TEXT($C149,"МММ"),'Расчет нагрузки'!$L$2:$Q$13,AB$2,0),$D149*AB$2))</f>
        <v>0</v>
      </c>
      <c r="AC149" s="155">
        <f>IF(OR($Q149="",$Q149=0),0,IF(AC$2&lt;10,VLOOKUP(TEXT($C149,"МММ"),'Расчет нагрузки'!$L$2:$Q$13,AC$2,0),$D149*AC$2))</f>
        <v>0</v>
      </c>
      <c r="AD149" s="8"/>
      <c r="AE149" s="69">
        <v>1</v>
      </c>
      <c r="AF149" s="69">
        <v>1</v>
      </c>
      <c r="AG149" s="8"/>
      <c r="AH149" s="17">
        <f t="shared" si="1277"/>
        <v>0</v>
      </c>
      <c r="AI149" s="17">
        <f t="shared" si="1278"/>
        <v>0</v>
      </c>
      <c r="AJ149" s="17">
        <f t="shared" si="1279"/>
        <v>0</v>
      </c>
      <c r="AK149" s="17">
        <f t="shared" si="1321"/>
        <v>0</v>
      </c>
      <c r="AL149" s="17">
        <f t="shared" si="1281"/>
        <v>0</v>
      </c>
      <c r="AM149" s="17">
        <f t="shared" si="1282"/>
        <v>0</v>
      </c>
      <c r="AN149" s="17">
        <f t="shared" si="1283"/>
        <v>0</v>
      </c>
      <c r="AO149" s="17">
        <f t="shared" si="1322"/>
        <v>0</v>
      </c>
      <c r="AP149" s="18">
        <f t="shared" si="1285"/>
        <v>0</v>
      </c>
      <c r="AQ149" s="18">
        <f t="shared" si="1286"/>
        <v>0</v>
      </c>
      <c r="AR149" s="18">
        <f t="shared" si="1287"/>
        <v>0</v>
      </c>
      <c r="AS149" s="18">
        <f t="shared" si="1323"/>
        <v>0</v>
      </c>
      <c r="AT149" s="18">
        <f t="shared" si="1289"/>
        <v>0</v>
      </c>
      <c r="AU149" s="18">
        <f t="shared" si="1290"/>
        <v>0</v>
      </c>
      <c r="AV149" s="18">
        <f t="shared" si="1291"/>
        <v>0</v>
      </c>
      <c r="AW149" s="18">
        <f t="shared" si="1324"/>
        <v>0</v>
      </c>
      <c r="AX149" s="4"/>
    </row>
    <row r="150" spans="1:50" outlineLevel="1">
      <c r="A150" s="8" t="str">
        <f>IF(C150=Форма!$B$7*1,"1 месяц",IF(C150&gt;Форма!$B$7,(LEFT(A149,SEARCH(" ",A149,1)-1)+1)&amp;" месяц",""))</f>
        <v>22 месяц</v>
      </c>
      <c r="B150" s="32" t="str">
        <f>IF(SUM($E$6:$L150)=0,"-",IF(SUM($E150:$L150)&gt;0,IF(AND($C150&gt;=$B$1,$C150&lt;=$B$2)*1=1,$A$1,"факт"),"прогноз"))</f>
        <v>-</v>
      </c>
      <c r="C150" s="33">
        <v>46023</v>
      </c>
      <c r="D150" s="34">
        <f>VLOOKUP($C150,'F1'!$A:$B,2,0)</f>
        <v>15</v>
      </c>
      <c r="E150" s="60"/>
      <c r="F150" s="60"/>
      <c r="G150" s="59"/>
      <c r="H150" s="59"/>
      <c r="I150" s="60"/>
      <c r="J150" s="60"/>
      <c r="K150" s="59"/>
      <c r="L150" s="59"/>
      <c r="M150" s="204">
        <f t="shared" si="1307"/>
        <v>0</v>
      </c>
      <c r="N150" s="15">
        <f t="shared" si="1308"/>
        <v>0</v>
      </c>
      <c r="O150" s="15">
        <f t="shared" si="1309"/>
        <v>0</v>
      </c>
      <c r="P150" s="15">
        <f t="shared" si="1310"/>
        <v>0</v>
      </c>
      <c r="Q150" s="204">
        <f t="shared" si="1311"/>
        <v>0</v>
      </c>
      <c r="R150" s="15">
        <f t="shared" si="1312"/>
        <v>0</v>
      </c>
      <c r="S150" s="15">
        <f t="shared" si="1313"/>
        <v>0</v>
      </c>
      <c r="T150" s="15">
        <f t="shared" si="1314"/>
        <v>0</v>
      </c>
      <c r="U150" s="9">
        <f t="shared" si="1315"/>
        <v>0</v>
      </c>
      <c r="V150" s="9">
        <f t="shared" si="1316"/>
        <v>0</v>
      </c>
      <c r="W150" s="28">
        <f t="shared" si="1317"/>
        <v>0</v>
      </c>
      <c r="X150" s="9">
        <f t="shared" si="1318"/>
        <v>0</v>
      </c>
      <c r="Y150" s="9">
        <f t="shared" si="1319"/>
        <v>0</v>
      </c>
      <c r="Z150" s="28">
        <f t="shared" si="1320"/>
        <v>0</v>
      </c>
      <c r="AA150" s="8"/>
      <c r="AB150" s="155">
        <f>IF(OR($M150="",$M150=0),0,IF(AB$2&lt;10,VLOOKUP(TEXT($C150,"МММ"),'Расчет нагрузки'!$L$2:$Q$13,AB$2,0),$D150*AB$2))</f>
        <v>0</v>
      </c>
      <c r="AC150" s="155">
        <f>IF(OR($Q150="",$Q150=0),0,IF(AC$2&lt;10,VLOOKUP(TEXT($C150,"МММ"),'Расчет нагрузки'!$L$2:$Q$13,AC$2,0),$D150*AC$2))</f>
        <v>0</v>
      </c>
      <c r="AD150" s="8"/>
      <c r="AE150" s="69">
        <v>1</v>
      </c>
      <c r="AF150" s="69">
        <v>1</v>
      </c>
      <c r="AG150" s="8"/>
      <c r="AH150" s="17">
        <f t="shared" ref="AH150:AH161" si="1325">M150*$D150*AE150</f>
        <v>0</v>
      </c>
      <c r="AI150" s="17">
        <f t="shared" ref="AI150:AI161" si="1326">IF(AI$2*AH150&lt;0,0,AI$2*AH150)</f>
        <v>0</v>
      </c>
      <c r="AJ150" s="17">
        <f t="shared" ref="AJ150:AJ161" si="1327">AJ$2*AH150</f>
        <v>0</v>
      </c>
      <c r="AK150" s="17">
        <f t="shared" ref="AK150:AK161" si="1328">AK$2*AH150</f>
        <v>0</v>
      </c>
      <c r="AL150" s="17">
        <f t="shared" ref="AL150:AL161" si="1329">Q150*$D150*AF150</f>
        <v>0</v>
      </c>
      <c r="AM150" s="17">
        <f t="shared" ref="AM150:AM161" si="1330">IF(AM$2*AL150&lt;0,0,AM$2*AL150)</f>
        <v>0</v>
      </c>
      <c r="AN150" s="17">
        <f t="shared" ref="AN150:AN161" si="1331">AN$2*AL150</f>
        <v>0</v>
      </c>
      <c r="AO150" s="17">
        <f t="shared" ref="AO150:AO161" si="1332">AO$2*AL150</f>
        <v>0</v>
      </c>
      <c r="AP150" s="18">
        <f t="shared" ref="AP150:AP161" si="1333">MIN(AH150,AB150*AE150)</f>
        <v>0</v>
      </c>
      <c r="AQ150" s="18">
        <f t="shared" ref="AQ150:AQ161" si="1334">IF(AQ$2*AP150&lt;0,0,AQ$2*AP150)</f>
        <v>0</v>
      </c>
      <c r="AR150" s="18">
        <f t="shared" ref="AR150:AR161" si="1335">AR$2*AP150</f>
        <v>0</v>
      </c>
      <c r="AS150" s="18">
        <f t="shared" ref="AS150:AS161" si="1336">AS$2*AP150</f>
        <v>0</v>
      </c>
      <c r="AT150" s="18">
        <f t="shared" ref="AT150:AT161" si="1337">MIN(AL150,AC150*AF150)</f>
        <v>0</v>
      </c>
      <c r="AU150" s="18">
        <f t="shared" ref="AU150:AU161" si="1338">IF(AU$2*AT150&lt;0,0,AU$2*AT150)</f>
        <v>0</v>
      </c>
      <c r="AV150" s="18">
        <f t="shared" ref="AV150:AV161" si="1339">AV$2*AT150</f>
        <v>0</v>
      </c>
      <c r="AW150" s="18">
        <f t="shared" ref="AW150:AW161" si="1340">AW$2*AT150</f>
        <v>0</v>
      </c>
      <c r="AX150" s="4"/>
    </row>
    <row r="151" spans="1:50" outlineLevel="1">
      <c r="A151" s="8" t="str">
        <f>IF(C151=Форма!$B$7*1,"1 месяц",IF(C151&gt;Форма!$B$7,(LEFT(A150,SEARCH(" ",A150,1)-1)+1)&amp;" месяц",""))</f>
        <v>23 месяц</v>
      </c>
      <c r="B151" s="32" t="str">
        <f>IF(SUM($E$6:$L151)=0,"-",IF(SUM($E151:$L151)&gt;0,IF(AND($C151&gt;=$B$1,$C151&lt;=$B$2)*1=1,$A$1,"факт"),"прогноз"))</f>
        <v>-</v>
      </c>
      <c r="C151" s="33">
        <v>46054</v>
      </c>
      <c r="D151" s="34">
        <f>VLOOKUP($C151,'F1'!$A:$B,2,0)</f>
        <v>19</v>
      </c>
      <c r="E151" s="60"/>
      <c r="F151" s="60"/>
      <c r="G151" s="59"/>
      <c r="H151" s="59"/>
      <c r="I151" s="60"/>
      <c r="J151" s="60"/>
      <c r="K151" s="59"/>
      <c r="L151" s="59"/>
      <c r="M151" s="204">
        <f t="shared" si="1307"/>
        <v>0</v>
      </c>
      <c r="N151" s="15">
        <f t="shared" si="1308"/>
        <v>0</v>
      </c>
      <c r="O151" s="15">
        <f t="shared" si="1309"/>
        <v>0</v>
      </c>
      <c r="P151" s="15">
        <f t="shared" si="1310"/>
        <v>0</v>
      </c>
      <c r="Q151" s="204">
        <f t="shared" si="1311"/>
        <v>0</v>
      </c>
      <c r="R151" s="15">
        <f t="shared" si="1312"/>
        <v>0</v>
      </c>
      <c r="S151" s="15">
        <f t="shared" si="1313"/>
        <v>0</v>
      </c>
      <c r="T151" s="15">
        <f t="shared" si="1314"/>
        <v>0</v>
      </c>
      <c r="U151" s="9">
        <f t="shared" si="1315"/>
        <v>0</v>
      </c>
      <c r="V151" s="9">
        <f t="shared" si="1316"/>
        <v>0</v>
      </c>
      <c r="W151" s="28">
        <f t="shared" si="1317"/>
        <v>0</v>
      </c>
      <c r="X151" s="9">
        <f t="shared" si="1318"/>
        <v>0</v>
      </c>
      <c r="Y151" s="9">
        <f t="shared" si="1319"/>
        <v>0</v>
      </c>
      <c r="Z151" s="28">
        <f t="shared" si="1320"/>
        <v>0</v>
      </c>
      <c r="AA151" s="8"/>
      <c r="AB151" s="155">
        <f>IF(OR($M151="",$M151=0),0,IF(AB$2&lt;10,VLOOKUP(TEXT($C151,"МММ"),'Расчет нагрузки'!$L$2:$Q$13,AB$2,0),$D151*AB$2))</f>
        <v>0</v>
      </c>
      <c r="AC151" s="155">
        <f>IF(OR($Q151="",$Q151=0),0,IF(AC$2&lt;10,VLOOKUP(TEXT($C151,"МММ"),'Расчет нагрузки'!$L$2:$Q$13,AC$2,0),$D151*AC$2))</f>
        <v>0</v>
      </c>
      <c r="AD151" s="8"/>
      <c r="AE151" s="69">
        <v>1</v>
      </c>
      <c r="AF151" s="69">
        <v>1</v>
      </c>
      <c r="AG151" s="8"/>
      <c r="AH151" s="17">
        <f t="shared" si="1325"/>
        <v>0</v>
      </c>
      <c r="AI151" s="17">
        <f t="shared" si="1326"/>
        <v>0</v>
      </c>
      <c r="AJ151" s="17">
        <f t="shared" si="1327"/>
        <v>0</v>
      </c>
      <c r="AK151" s="17">
        <f t="shared" si="1328"/>
        <v>0</v>
      </c>
      <c r="AL151" s="17">
        <f t="shared" si="1329"/>
        <v>0</v>
      </c>
      <c r="AM151" s="17">
        <f t="shared" si="1330"/>
        <v>0</v>
      </c>
      <c r="AN151" s="17">
        <f t="shared" si="1331"/>
        <v>0</v>
      </c>
      <c r="AO151" s="17">
        <f t="shared" si="1332"/>
        <v>0</v>
      </c>
      <c r="AP151" s="18">
        <f t="shared" si="1333"/>
        <v>0</v>
      </c>
      <c r="AQ151" s="18">
        <f t="shared" si="1334"/>
        <v>0</v>
      </c>
      <c r="AR151" s="18">
        <f t="shared" si="1335"/>
        <v>0</v>
      </c>
      <c r="AS151" s="18">
        <f t="shared" si="1336"/>
        <v>0</v>
      </c>
      <c r="AT151" s="18">
        <f t="shared" si="1337"/>
        <v>0</v>
      </c>
      <c r="AU151" s="18">
        <f t="shared" si="1338"/>
        <v>0</v>
      </c>
      <c r="AV151" s="18">
        <f t="shared" si="1339"/>
        <v>0</v>
      </c>
      <c r="AW151" s="18">
        <f t="shared" si="1340"/>
        <v>0</v>
      </c>
      <c r="AX151" s="4"/>
    </row>
    <row r="152" spans="1:50" outlineLevel="1">
      <c r="A152" s="8" t="str">
        <f>IF(C152=Форма!$B$7*1,"1 месяц",IF(C152&gt;Форма!$B$7,(LEFT(A151,SEARCH(" ",A151,1)-1)+1)&amp;" месяц",""))</f>
        <v>24 месяц</v>
      </c>
      <c r="B152" s="32" t="str">
        <f>IF(SUM($E$6:$L152)=0,"-",IF(SUM($E152:$L152)&gt;0,IF(AND($C152&gt;=$B$1,$C152&lt;=$B$2)*1=1,$A$1,"факт"),"прогноз"))</f>
        <v>-</v>
      </c>
      <c r="C152" s="33">
        <v>46082</v>
      </c>
      <c r="D152" s="34">
        <f>VLOOKUP($C152,'F1'!$A:$B,2,0)</f>
        <v>21</v>
      </c>
      <c r="E152" s="60"/>
      <c r="F152" s="60"/>
      <c r="G152" s="59"/>
      <c r="H152" s="59"/>
      <c r="I152" s="60"/>
      <c r="J152" s="60"/>
      <c r="K152" s="59"/>
      <c r="L152" s="59"/>
      <c r="M152" s="204">
        <f t="shared" si="1307"/>
        <v>0</v>
      </c>
      <c r="N152" s="15">
        <f t="shared" si="1308"/>
        <v>0</v>
      </c>
      <c r="O152" s="15">
        <f t="shared" si="1309"/>
        <v>0</v>
      </c>
      <c r="P152" s="15">
        <f t="shared" si="1310"/>
        <v>0</v>
      </c>
      <c r="Q152" s="204">
        <f t="shared" si="1311"/>
        <v>0</v>
      </c>
      <c r="R152" s="15">
        <f t="shared" si="1312"/>
        <v>0</v>
      </c>
      <c r="S152" s="15">
        <f t="shared" si="1313"/>
        <v>0</v>
      </c>
      <c r="T152" s="15">
        <f t="shared" si="1314"/>
        <v>0</v>
      </c>
      <c r="U152" s="9">
        <f t="shared" si="1315"/>
        <v>0</v>
      </c>
      <c r="V152" s="9">
        <f t="shared" si="1316"/>
        <v>0</v>
      </c>
      <c r="W152" s="28">
        <f t="shared" si="1317"/>
        <v>0</v>
      </c>
      <c r="X152" s="9">
        <f t="shared" si="1318"/>
        <v>0</v>
      </c>
      <c r="Y152" s="9">
        <f t="shared" si="1319"/>
        <v>0</v>
      </c>
      <c r="Z152" s="28">
        <f t="shared" si="1320"/>
        <v>0</v>
      </c>
      <c r="AA152" s="8"/>
      <c r="AB152" s="155">
        <f>IF(OR($M152="",$M152=0),0,IF(AB$2&lt;10,VLOOKUP(TEXT($C152,"МММ"),'Расчет нагрузки'!$L$2:$Q$13,AB$2,0),$D152*AB$2))</f>
        <v>0</v>
      </c>
      <c r="AC152" s="155">
        <f>IF(OR($Q152="",$Q152=0),0,IF(AC$2&lt;10,VLOOKUP(TEXT($C152,"МММ"),'Расчет нагрузки'!$L$2:$Q$13,AC$2,0),$D152*AC$2))</f>
        <v>0</v>
      </c>
      <c r="AD152" s="8"/>
      <c r="AE152" s="69">
        <v>1</v>
      </c>
      <c r="AF152" s="69">
        <v>1</v>
      </c>
      <c r="AG152" s="8"/>
      <c r="AH152" s="17">
        <f t="shared" si="1325"/>
        <v>0</v>
      </c>
      <c r="AI152" s="17">
        <f t="shared" si="1326"/>
        <v>0</v>
      </c>
      <c r="AJ152" s="17">
        <f t="shared" si="1327"/>
        <v>0</v>
      </c>
      <c r="AK152" s="17">
        <f t="shared" si="1328"/>
        <v>0</v>
      </c>
      <c r="AL152" s="17">
        <f t="shared" si="1329"/>
        <v>0</v>
      </c>
      <c r="AM152" s="17">
        <f t="shared" si="1330"/>
        <v>0</v>
      </c>
      <c r="AN152" s="17">
        <f t="shared" si="1331"/>
        <v>0</v>
      </c>
      <c r="AO152" s="17">
        <f t="shared" si="1332"/>
        <v>0</v>
      </c>
      <c r="AP152" s="18">
        <f t="shared" si="1333"/>
        <v>0</v>
      </c>
      <c r="AQ152" s="18">
        <f t="shared" si="1334"/>
        <v>0</v>
      </c>
      <c r="AR152" s="18">
        <f t="shared" si="1335"/>
        <v>0</v>
      </c>
      <c r="AS152" s="18">
        <f t="shared" si="1336"/>
        <v>0</v>
      </c>
      <c r="AT152" s="18">
        <f t="shared" si="1337"/>
        <v>0</v>
      </c>
      <c r="AU152" s="18">
        <f t="shared" si="1338"/>
        <v>0</v>
      </c>
      <c r="AV152" s="18">
        <f t="shared" si="1339"/>
        <v>0</v>
      </c>
      <c r="AW152" s="18">
        <f t="shared" si="1340"/>
        <v>0</v>
      </c>
      <c r="AX152" s="4"/>
    </row>
    <row r="153" spans="1:50" outlineLevel="1">
      <c r="A153" s="8" t="str">
        <f>IF(C153=Форма!$B$7*1,"1 месяц",IF(C153&gt;Форма!$B$7,(LEFT(A152,SEARCH(" ",A152,1)-1)+1)&amp;" месяц",""))</f>
        <v>25 месяц</v>
      </c>
      <c r="B153" s="32" t="str">
        <f>IF(SUM($E$6:$L153)=0,"-",IF(SUM($E153:$L153)&gt;0,IF(AND($C153&gt;=$B$1,$C153&lt;=$B$2)*1=1,$A$1,"факт"),"прогноз"))</f>
        <v>-</v>
      </c>
      <c r="C153" s="33">
        <v>46113</v>
      </c>
      <c r="D153" s="34">
        <f>VLOOKUP($C153,'F1'!$A:$B,2,0)</f>
        <v>22</v>
      </c>
      <c r="E153" s="60"/>
      <c r="F153" s="60"/>
      <c r="G153" s="59"/>
      <c r="H153" s="59"/>
      <c r="I153" s="60"/>
      <c r="J153" s="60"/>
      <c r="K153" s="59"/>
      <c r="L153" s="59"/>
      <c r="M153" s="204">
        <f t="shared" si="1307"/>
        <v>0</v>
      </c>
      <c r="N153" s="15">
        <f t="shared" si="1308"/>
        <v>0</v>
      </c>
      <c r="O153" s="15">
        <f t="shared" si="1309"/>
        <v>0</v>
      </c>
      <c r="P153" s="15">
        <f t="shared" si="1310"/>
        <v>0</v>
      </c>
      <c r="Q153" s="204">
        <f t="shared" si="1311"/>
        <v>0</v>
      </c>
      <c r="R153" s="15">
        <f t="shared" si="1312"/>
        <v>0</v>
      </c>
      <c r="S153" s="15">
        <f t="shared" si="1313"/>
        <v>0</v>
      </c>
      <c r="T153" s="15">
        <f t="shared" si="1314"/>
        <v>0</v>
      </c>
      <c r="U153" s="9">
        <f t="shared" si="1315"/>
        <v>0</v>
      </c>
      <c r="V153" s="9">
        <f t="shared" si="1316"/>
        <v>0</v>
      </c>
      <c r="W153" s="28">
        <f t="shared" si="1317"/>
        <v>0</v>
      </c>
      <c r="X153" s="9">
        <f t="shared" si="1318"/>
        <v>0</v>
      </c>
      <c r="Y153" s="9">
        <f t="shared" si="1319"/>
        <v>0</v>
      </c>
      <c r="Z153" s="28">
        <f t="shared" si="1320"/>
        <v>0</v>
      </c>
      <c r="AA153" s="8"/>
      <c r="AB153" s="155">
        <f>IF(OR($M153="",$M153=0),0,IF(AB$2&lt;10,VLOOKUP(TEXT($C153,"МММ"),'Расчет нагрузки'!$L$2:$Q$13,AB$2,0),$D153*AB$2))</f>
        <v>0</v>
      </c>
      <c r="AC153" s="155">
        <f>IF(OR($Q153="",$Q153=0),0,IF(AC$2&lt;10,VLOOKUP(TEXT($C153,"МММ"),'Расчет нагрузки'!$L$2:$Q$13,AC$2,0),$D153*AC$2))</f>
        <v>0</v>
      </c>
      <c r="AD153" s="8"/>
      <c r="AE153" s="69">
        <v>1</v>
      </c>
      <c r="AF153" s="69">
        <v>1</v>
      </c>
      <c r="AG153" s="8"/>
      <c r="AH153" s="17">
        <f t="shared" si="1325"/>
        <v>0</v>
      </c>
      <c r="AI153" s="17">
        <f t="shared" si="1326"/>
        <v>0</v>
      </c>
      <c r="AJ153" s="17">
        <f t="shared" si="1327"/>
        <v>0</v>
      </c>
      <c r="AK153" s="17">
        <f t="shared" si="1328"/>
        <v>0</v>
      </c>
      <c r="AL153" s="17">
        <f t="shared" si="1329"/>
        <v>0</v>
      </c>
      <c r="AM153" s="17">
        <f t="shared" si="1330"/>
        <v>0</v>
      </c>
      <c r="AN153" s="17">
        <f t="shared" si="1331"/>
        <v>0</v>
      </c>
      <c r="AO153" s="17">
        <f t="shared" si="1332"/>
        <v>0</v>
      </c>
      <c r="AP153" s="18">
        <f t="shared" si="1333"/>
        <v>0</v>
      </c>
      <c r="AQ153" s="18">
        <f t="shared" si="1334"/>
        <v>0</v>
      </c>
      <c r="AR153" s="18">
        <f t="shared" si="1335"/>
        <v>0</v>
      </c>
      <c r="AS153" s="18">
        <f t="shared" si="1336"/>
        <v>0</v>
      </c>
      <c r="AT153" s="18">
        <f t="shared" si="1337"/>
        <v>0</v>
      </c>
      <c r="AU153" s="18">
        <f t="shared" si="1338"/>
        <v>0</v>
      </c>
      <c r="AV153" s="18">
        <f t="shared" si="1339"/>
        <v>0</v>
      </c>
      <c r="AW153" s="18">
        <f t="shared" si="1340"/>
        <v>0</v>
      </c>
      <c r="AX153" s="4"/>
    </row>
    <row r="154" spans="1:50" outlineLevel="1">
      <c r="A154" s="8" t="str">
        <f>IF(C154=Форма!$B$7*1,"1 месяц",IF(C154&gt;Форма!$B$7,(LEFT(A153,SEARCH(" ",A153,1)-1)+1)&amp;" месяц",""))</f>
        <v>26 месяц</v>
      </c>
      <c r="B154" s="32" t="str">
        <f>IF(SUM($E$6:$L154)=0,"-",IF(SUM($E154:$L154)&gt;0,IF(AND($C154&gt;=$B$1,$C154&lt;=$B$2)*1=1,$A$1,"факт"),"прогноз"))</f>
        <v>-</v>
      </c>
      <c r="C154" s="33">
        <v>46143</v>
      </c>
      <c r="D154" s="34">
        <f>VLOOKUP($C154,'F1'!$A:$B,2,0)</f>
        <v>18</v>
      </c>
      <c r="E154" s="60"/>
      <c r="F154" s="60"/>
      <c r="G154" s="59"/>
      <c r="H154" s="59"/>
      <c r="I154" s="60"/>
      <c r="J154" s="60"/>
      <c r="K154" s="59"/>
      <c r="L154" s="59"/>
      <c r="M154" s="204">
        <f t="shared" si="1307"/>
        <v>0</v>
      </c>
      <c r="N154" s="15">
        <f t="shared" si="1308"/>
        <v>0</v>
      </c>
      <c r="O154" s="15">
        <f t="shared" si="1309"/>
        <v>0</v>
      </c>
      <c r="P154" s="15">
        <f t="shared" si="1310"/>
        <v>0</v>
      </c>
      <c r="Q154" s="204">
        <f t="shared" si="1311"/>
        <v>0</v>
      </c>
      <c r="R154" s="15">
        <f t="shared" si="1312"/>
        <v>0</v>
      </c>
      <c r="S154" s="15">
        <f t="shared" si="1313"/>
        <v>0</v>
      </c>
      <c r="T154" s="15">
        <f t="shared" si="1314"/>
        <v>0</v>
      </c>
      <c r="U154" s="9">
        <f t="shared" si="1315"/>
        <v>0</v>
      </c>
      <c r="V154" s="9">
        <f t="shared" si="1316"/>
        <v>0</v>
      </c>
      <c r="W154" s="28">
        <f t="shared" si="1317"/>
        <v>0</v>
      </c>
      <c r="X154" s="9">
        <f t="shared" si="1318"/>
        <v>0</v>
      </c>
      <c r="Y154" s="9">
        <f t="shared" si="1319"/>
        <v>0</v>
      </c>
      <c r="Z154" s="28">
        <f t="shared" si="1320"/>
        <v>0</v>
      </c>
      <c r="AA154" s="8"/>
      <c r="AB154" s="155">
        <f>IF(OR($M154="",$M154=0),0,IF(AB$2&lt;10,VLOOKUP(TEXT($C154,"МММ"),'Расчет нагрузки'!$L$2:$Q$13,AB$2,0),$D154*AB$2))</f>
        <v>0</v>
      </c>
      <c r="AC154" s="155">
        <f>IF(OR($Q154="",$Q154=0),0,IF(AC$2&lt;10,VLOOKUP(TEXT($C154,"МММ"),'Расчет нагрузки'!$L$2:$Q$13,AC$2,0),$D154*AC$2))</f>
        <v>0</v>
      </c>
      <c r="AD154" s="8"/>
      <c r="AE154" s="69">
        <v>1</v>
      </c>
      <c r="AF154" s="69">
        <v>1</v>
      </c>
      <c r="AG154" s="8"/>
      <c r="AH154" s="17">
        <f t="shared" si="1325"/>
        <v>0</v>
      </c>
      <c r="AI154" s="17">
        <f t="shared" si="1326"/>
        <v>0</v>
      </c>
      <c r="AJ154" s="17">
        <f t="shared" si="1327"/>
        <v>0</v>
      </c>
      <c r="AK154" s="17">
        <f t="shared" si="1328"/>
        <v>0</v>
      </c>
      <c r="AL154" s="17">
        <f t="shared" si="1329"/>
        <v>0</v>
      </c>
      <c r="AM154" s="17">
        <f t="shared" si="1330"/>
        <v>0</v>
      </c>
      <c r="AN154" s="17">
        <f t="shared" si="1331"/>
        <v>0</v>
      </c>
      <c r="AO154" s="17">
        <f t="shared" si="1332"/>
        <v>0</v>
      </c>
      <c r="AP154" s="18">
        <f t="shared" si="1333"/>
        <v>0</v>
      </c>
      <c r="AQ154" s="18">
        <f t="shared" si="1334"/>
        <v>0</v>
      </c>
      <c r="AR154" s="18">
        <f t="shared" si="1335"/>
        <v>0</v>
      </c>
      <c r="AS154" s="18">
        <f t="shared" si="1336"/>
        <v>0</v>
      </c>
      <c r="AT154" s="18">
        <f t="shared" si="1337"/>
        <v>0</v>
      </c>
      <c r="AU154" s="18">
        <f t="shared" si="1338"/>
        <v>0</v>
      </c>
      <c r="AV154" s="18">
        <f t="shared" si="1339"/>
        <v>0</v>
      </c>
      <c r="AW154" s="18">
        <f t="shared" si="1340"/>
        <v>0</v>
      </c>
      <c r="AX154" s="4"/>
    </row>
    <row r="155" spans="1:50" outlineLevel="1">
      <c r="A155" s="8" t="str">
        <f>IF(C155=Форма!$B$7*1,"1 месяц",IF(C155&gt;Форма!$B$7,(LEFT(A154,SEARCH(" ",A154,1)-1)+1)&amp;" месяц",""))</f>
        <v>27 месяц</v>
      </c>
      <c r="B155" s="32" t="str">
        <f>IF(SUM($E$6:$L155)=0,"-",IF(SUM($E155:$L155)&gt;0,IF(AND($C155&gt;=$B$1,$C155&lt;=$B$2)*1=1,$A$1,"факт"),"прогноз"))</f>
        <v>-</v>
      </c>
      <c r="C155" s="33">
        <v>46174</v>
      </c>
      <c r="D155" s="34">
        <f>VLOOKUP($C155,'F1'!$A:$B,2,0)</f>
        <v>21</v>
      </c>
      <c r="E155" s="60"/>
      <c r="F155" s="60"/>
      <c r="G155" s="59"/>
      <c r="H155" s="59"/>
      <c r="I155" s="60"/>
      <c r="J155" s="60"/>
      <c r="K155" s="59"/>
      <c r="L155" s="59"/>
      <c r="M155" s="204">
        <f t="shared" si="1307"/>
        <v>0</v>
      </c>
      <c r="N155" s="15">
        <f t="shared" si="1308"/>
        <v>0</v>
      </c>
      <c r="O155" s="15">
        <f t="shared" si="1309"/>
        <v>0</v>
      </c>
      <c r="P155" s="15">
        <f t="shared" si="1310"/>
        <v>0</v>
      </c>
      <c r="Q155" s="204">
        <f t="shared" si="1311"/>
        <v>0</v>
      </c>
      <c r="R155" s="15">
        <f t="shared" si="1312"/>
        <v>0</v>
      </c>
      <c r="S155" s="15">
        <f t="shared" si="1313"/>
        <v>0</v>
      </c>
      <c r="T155" s="15">
        <f t="shared" si="1314"/>
        <v>0</v>
      </c>
      <c r="U155" s="9">
        <f t="shared" si="1315"/>
        <v>0</v>
      </c>
      <c r="V155" s="9">
        <f t="shared" si="1316"/>
        <v>0</v>
      </c>
      <c r="W155" s="28">
        <f t="shared" si="1317"/>
        <v>0</v>
      </c>
      <c r="X155" s="9">
        <f t="shared" si="1318"/>
        <v>0</v>
      </c>
      <c r="Y155" s="9">
        <f t="shared" si="1319"/>
        <v>0</v>
      </c>
      <c r="Z155" s="28">
        <f t="shared" si="1320"/>
        <v>0</v>
      </c>
      <c r="AA155" s="8"/>
      <c r="AB155" s="155">
        <f>IF(OR($M155="",$M155=0),0,IF(AB$2&lt;10,VLOOKUP(TEXT($C155,"МММ"),'Расчет нагрузки'!$L$2:$Q$13,AB$2,0),$D155*AB$2))</f>
        <v>0</v>
      </c>
      <c r="AC155" s="155">
        <f>IF(OR($Q155="",$Q155=0),0,IF(AC$2&lt;10,VLOOKUP(TEXT($C155,"МММ"),'Расчет нагрузки'!$L$2:$Q$13,AC$2,0),$D155*AC$2))</f>
        <v>0</v>
      </c>
      <c r="AD155" s="8"/>
      <c r="AE155" s="69">
        <v>1</v>
      </c>
      <c r="AF155" s="69">
        <v>1</v>
      </c>
      <c r="AG155" s="8"/>
      <c r="AH155" s="17">
        <f t="shared" si="1325"/>
        <v>0</v>
      </c>
      <c r="AI155" s="17">
        <f t="shared" si="1326"/>
        <v>0</v>
      </c>
      <c r="AJ155" s="17">
        <f t="shared" si="1327"/>
        <v>0</v>
      </c>
      <c r="AK155" s="17">
        <f t="shared" si="1328"/>
        <v>0</v>
      </c>
      <c r="AL155" s="17">
        <f t="shared" si="1329"/>
        <v>0</v>
      </c>
      <c r="AM155" s="17">
        <f t="shared" si="1330"/>
        <v>0</v>
      </c>
      <c r="AN155" s="17">
        <f t="shared" si="1331"/>
        <v>0</v>
      </c>
      <c r="AO155" s="17">
        <f t="shared" si="1332"/>
        <v>0</v>
      </c>
      <c r="AP155" s="18">
        <f t="shared" si="1333"/>
        <v>0</v>
      </c>
      <c r="AQ155" s="18">
        <f t="shared" si="1334"/>
        <v>0</v>
      </c>
      <c r="AR155" s="18">
        <f t="shared" si="1335"/>
        <v>0</v>
      </c>
      <c r="AS155" s="18">
        <f t="shared" si="1336"/>
        <v>0</v>
      </c>
      <c r="AT155" s="18">
        <f t="shared" si="1337"/>
        <v>0</v>
      </c>
      <c r="AU155" s="18">
        <f t="shared" si="1338"/>
        <v>0</v>
      </c>
      <c r="AV155" s="18">
        <f t="shared" si="1339"/>
        <v>0</v>
      </c>
      <c r="AW155" s="18">
        <f t="shared" si="1340"/>
        <v>0</v>
      </c>
      <c r="AX155" s="4"/>
    </row>
    <row r="156" spans="1:50" outlineLevel="1">
      <c r="A156" s="8" t="str">
        <f>IF(C156=Форма!$B$7*1,"1 месяц",IF(C156&gt;Форма!$B$7,(LEFT(A155,SEARCH(" ",A155,1)-1)+1)&amp;" месяц",""))</f>
        <v>28 месяц</v>
      </c>
      <c r="B156" s="32" t="str">
        <f>IF(SUM($E$6:$L156)=0,"-",IF(SUM($E156:$L156)&gt;0,IF(AND($C156&gt;=$B$1,$C156&lt;=$B$2)*1=1,$A$1,"факт"),"прогноз"))</f>
        <v>-</v>
      </c>
      <c r="C156" s="33">
        <v>46204</v>
      </c>
      <c r="D156" s="34">
        <f>VLOOKUP($C156,'F1'!$A:$B,2,0)</f>
        <v>23</v>
      </c>
      <c r="E156" s="60"/>
      <c r="F156" s="60"/>
      <c r="G156" s="59"/>
      <c r="H156" s="59"/>
      <c r="I156" s="60"/>
      <c r="J156" s="60"/>
      <c r="K156" s="59"/>
      <c r="L156" s="59"/>
      <c r="M156" s="204">
        <f t="shared" si="1307"/>
        <v>0</v>
      </c>
      <c r="N156" s="15">
        <f t="shared" si="1308"/>
        <v>0</v>
      </c>
      <c r="O156" s="15">
        <f t="shared" si="1309"/>
        <v>0</v>
      </c>
      <c r="P156" s="15">
        <f t="shared" si="1310"/>
        <v>0</v>
      </c>
      <c r="Q156" s="204">
        <f t="shared" si="1311"/>
        <v>0</v>
      </c>
      <c r="R156" s="15">
        <f t="shared" si="1312"/>
        <v>0</v>
      </c>
      <c r="S156" s="15">
        <f t="shared" si="1313"/>
        <v>0</v>
      </c>
      <c r="T156" s="15">
        <f t="shared" si="1314"/>
        <v>0</v>
      </c>
      <c r="U156" s="9">
        <f t="shared" si="1315"/>
        <v>0</v>
      </c>
      <c r="V156" s="9">
        <f t="shared" si="1316"/>
        <v>0</v>
      </c>
      <c r="W156" s="28">
        <f t="shared" si="1317"/>
        <v>0</v>
      </c>
      <c r="X156" s="9">
        <f t="shared" si="1318"/>
        <v>0</v>
      </c>
      <c r="Y156" s="9">
        <f t="shared" si="1319"/>
        <v>0</v>
      </c>
      <c r="Z156" s="28">
        <f t="shared" si="1320"/>
        <v>0</v>
      </c>
      <c r="AA156" s="8"/>
      <c r="AB156" s="155">
        <f>IF(OR($M156="",$M156=0),0,IF(AB$2&lt;10,VLOOKUP(TEXT($C156,"МММ"),'Расчет нагрузки'!$L$2:$Q$13,AB$2,0),$D156*AB$2))</f>
        <v>0</v>
      </c>
      <c r="AC156" s="155">
        <f>IF(OR($Q156="",$Q156=0),0,IF(AC$2&lt;10,VLOOKUP(TEXT($C156,"МММ"),'Расчет нагрузки'!$L$2:$Q$13,AC$2,0),$D156*AC$2))</f>
        <v>0</v>
      </c>
      <c r="AD156" s="8"/>
      <c r="AE156" s="69">
        <v>1</v>
      </c>
      <c r="AF156" s="69">
        <v>1</v>
      </c>
      <c r="AG156" s="8"/>
      <c r="AH156" s="17">
        <f t="shared" si="1325"/>
        <v>0</v>
      </c>
      <c r="AI156" s="17">
        <f t="shared" si="1326"/>
        <v>0</v>
      </c>
      <c r="AJ156" s="17">
        <f t="shared" si="1327"/>
        <v>0</v>
      </c>
      <c r="AK156" s="17">
        <f t="shared" si="1328"/>
        <v>0</v>
      </c>
      <c r="AL156" s="17">
        <f t="shared" si="1329"/>
        <v>0</v>
      </c>
      <c r="AM156" s="17">
        <f t="shared" si="1330"/>
        <v>0</v>
      </c>
      <c r="AN156" s="17">
        <f t="shared" si="1331"/>
        <v>0</v>
      </c>
      <c r="AO156" s="17">
        <f t="shared" si="1332"/>
        <v>0</v>
      </c>
      <c r="AP156" s="18">
        <f t="shared" si="1333"/>
        <v>0</v>
      </c>
      <c r="AQ156" s="18">
        <f t="shared" si="1334"/>
        <v>0</v>
      </c>
      <c r="AR156" s="18">
        <f t="shared" si="1335"/>
        <v>0</v>
      </c>
      <c r="AS156" s="18">
        <f t="shared" si="1336"/>
        <v>0</v>
      </c>
      <c r="AT156" s="18">
        <f t="shared" si="1337"/>
        <v>0</v>
      </c>
      <c r="AU156" s="18">
        <f t="shared" si="1338"/>
        <v>0</v>
      </c>
      <c r="AV156" s="18">
        <f t="shared" si="1339"/>
        <v>0</v>
      </c>
      <c r="AW156" s="18">
        <f t="shared" si="1340"/>
        <v>0</v>
      </c>
      <c r="AX156" s="4"/>
    </row>
    <row r="157" spans="1:50" outlineLevel="1">
      <c r="A157" s="8" t="str">
        <f>IF(C157=Форма!$B$7*1,"1 месяц",IF(C157&gt;Форма!$B$7,(LEFT(A156,SEARCH(" ",A156,1)-1)+1)&amp;" месяц",""))</f>
        <v>29 месяц</v>
      </c>
      <c r="B157" s="32" t="str">
        <f>IF(SUM($E$6:$L157)=0,"-",IF(SUM($E157:$L157)&gt;0,IF(AND($C157&gt;=$B$1,$C157&lt;=$B$2)*1=1,$A$1,"факт"),"прогноз"))</f>
        <v>-</v>
      </c>
      <c r="C157" s="33">
        <v>46235</v>
      </c>
      <c r="D157" s="34">
        <f>VLOOKUP($C157,'F1'!$A:$B,2,0)</f>
        <v>21</v>
      </c>
      <c r="E157" s="60"/>
      <c r="F157" s="60"/>
      <c r="G157" s="59"/>
      <c r="H157" s="59"/>
      <c r="I157" s="60"/>
      <c r="J157" s="60"/>
      <c r="K157" s="59"/>
      <c r="L157" s="59"/>
      <c r="M157" s="204">
        <f t="shared" si="1307"/>
        <v>0</v>
      </c>
      <c r="N157" s="15">
        <f t="shared" si="1308"/>
        <v>0</v>
      </c>
      <c r="O157" s="15">
        <f t="shared" si="1309"/>
        <v>0</v>
      </c>
      <c r="P157" s="15">
        <f t="shared" si="1310"/>
        <v>0</v>
      </c>
      <c r="Q157" s="204">
        <f t="shared" si="1311"/>
        <v>0</v>
      </c>
      <c r="R157" s="15">
        <f t="shared" si="1312"/>
        <v>0</v>
      </c>
      <c r="S157" s="15">
        <f t="shared" si="1313"/>
        <v>0</v>
      </c>
      <c r="T157" s="15">
        <f t="shared" si="1314"/>
        <v>0</v>
      </c>
      <c r="U157" s="9">
        <f t="shared" si="1315"/>
        <v>0</v>
      </c>
      <c r="V157" s="9">
        <f t="shared" si="1316"/>
        <v>0</v>
      </c>
      <c r="W157" s="28">
        <f t="shared" si="1317"/>
        <v>0</v>
      </c>
      <c r="X157" s="9">
        <f t="shared" si="1318"/>
        <v>0</v>
      </c>
      <c r="Y157" s="9">
        <f t="shared" si="1319"/>
        <v>0</v>
      </c>
      <c r="Z157" s="28">
        <f t="shared" si="1320"/>
        <v>0</v>
      </c>
      <c r="AA157" s="8"/>
      <c r="AB157" s="155">
        <f>IF(OR($M157="",$M157=0),0,IF(AB$2&lt;10,VLOOKUP(TEXT($C157,"МММ"),'Расчет нагрузки'!$L$2:$Q$13,AB$2,0),$D157*AB$2))</f>
        <v>0</v>
      </c>
      <c r="AC157" s="155">
        <f>IF(OR($Q157="",$Q157=0),0,IF(AC$2&lt;10,VLOOKUP(TEXT($C157,"МММ"),'Расчет нагрузки'!$L$2:$Q$13,AC$2,0),$D157*AC$2))</f>
        <v>0</v>
      </c>
      <c r="AD157" s="8"/>
      <c r="AE157" s="69">
        <v>1</v>
      </c>
      <c r="AF157" s="69">
        <v>1</v>
      </c>
      <c r="AG157" s="8"/>
      <c r="AH157" s="17">
        <f t="shared" si="1325"/>
        <v>0</v>
      </c>
      <c r="AI157" s="17">
        <f t="shared" si="1326"/>
        <v>0</v>
      </c>
      <c r="AJ157" s="17">
        <f t="shared" si="1327"/>
        <v>0</v>
      </c>
      <c r="AK157" s="17">
        <f t="shared" si="1328"/>
        <v>0</v>
      </c>
      <c r="AL157" s="17">
        <f t="shared" si="1329"/>
        <v>0</v>
      </c>
      <c r="AM157" s="17">
        <f t="shared" si="1330"/>
        <v>0</v>
      </c>
      <c r="AN157" s="17">
        <f t="shared" si="1331"/>
        <v>0</v>
      </c>
      <c r="AO157" s="17">
        <f t="shared" si="1332"/>
        <v>0</v>
      </c>
      <c r="AP157" s="18">
        <f t="shared" si="1333"/>
        <v>0</v>
      </c>
      <c r="AQ157" s="18">
        <f t="shared" si="1334"/>
        <v>0</v>
      </c>
      <c r="AR157" s="18">
        <f t="shared" si="1335"/>
        <v>0</v>
      </c>
      <c r="AS157" s="18">
        <f t="shared" si="1336"/>
        <v>0</v>
      </c>
      <c r="AT157" s="18">
        <f t="shared" si="1337"/>
        <v>0</v>
      </c>
      <c r="AU157" s="18">
        <f t="shared" si="1338"/>
        <v>0</v>
      </c>
      <c r="AV157" s="18">
        <f t="shared" si="1339"/>
        <v>0</v>
      </c>
      <c r="AW157" s="18">
        <f t="shared" si="1340"/>
        <v>0</v>
      </c>
      <c r="AX157" s="4"/>
    </row>
    <row r="158" spans="1:50" outlineLevel="1">
      <c r="A158" s="8" t="str">
        <f>IF(C158=Форма!$B$7*1,"1 месяц",IF(C158&gt;Форма!$B$7,(LEFT(A157,SEARCH(" ",A157,1)-1)+1)&amp;" месяц",""))</f>
        <v>30 месяц</v>
      </c>
      <c r="B158" s="32" t="str">
        <f>IF(SUM($E$6:$L158)=0,"-",IF(SUM($E158:$L158)&gt;0,IF(AND($C158&gt;=$B$1,$C158&lt;=$B$2)*1=1,$A$1,"факт"),"прогноз"))</f>
        <v>-</v>
      </c>
      <c r="C158" s="33">
        <v>46266</v>
      </c>
      <c r="D158" s="34">
        <f>VLOOKUP($C158,'F1'!$A:$B,2,0)</f>
        <v>22</v>
      </c>
      <c r="E158" s="60"/>
      <c r="F158" s="60"/>
      <c r="G158" s="59"/>
      <c r="H158" s="59"/>
      <c r="I158" s="60"/>
      <c r="J158" s="60"/>
      <c r="K158" s="59"/>
      <c r="L158" s="59"/>
      <c r="M158" s="204">
        <f t="shared" si="1307"/>
        <v>0</v>
      </c>
      <c r="N158" s="15">
        <f t="shared" si="1308"/>
        <v>0</v>
      </c>
      <c r="O158" s="15">
        <f t="shared" si="1309"/>
        <v>0</v>
      </c>
      <c r="P158" s="15">
        <f t="shared" si="1310"/>
        <v>0</v>
      </c>
      <c r="Q158" s="204">
        <f t="shared" si="1311"/>
        <v>0</v>
      </c>
      <c r="R158" s="15">
        <f t="shared" si="1312"/>
        <v>0</v>
      </c>
      <c r="S158" s="15">
        <f t="shared" si="1313"/>
        <v>0</v>
      </c>
      <c r="T158" s="15">
        <f t="shared" si="1314"/>
        <v>0</v>
      </c>
      <c r="U158" s="9">
        <f t="shared" si="1315"/>
        <v>0</v>
      </c>
      <c r="V158" s="9">
        <f t="shared" si="1316"/>
        <v>0</v>
      </c>
      <c r="W158" s="28">
        <f t="shared" si="1317"/>
        <v>0</v>
      </c>
      <c r="X158" s="9">
        <f t="shared" si="1318"/>
        <v>0</v>
      </c>
      <c r="Y158" s="9">
        <f t="shared" si="1319"/>
        <v>0</v>
      </c>
      <c r="Z158" s="28">
        <f t="shared" si="1320"/>
        <v>0</v>
      </c>
      <c r="AA158" s="8"/>
      <c r="AB158" s="155">
        <f>IF(OR($M158="",$M158=0),0,IF(AB$2&lt;10,VLOOKUP(TEXT($C158,"МММ"),'Расчет нагрузки'!$L$2:$Q$13,AB$2,0),$D158*AB$2))</f>
        <v>0</v>
      </c>
      <c r="AC158" s="155">
        <f>IF(OR($Q158="",$Q158=0),0,IF(AC$2&lt;10,VLOOKUP(TEXT($C158,"МММ"),'Расчет нагрузки'!$L$2:$Q$13,AC$2,0),$D158*AC$2))</f>
        <v>0</v>
      </c>
      <c r="AD158" s="8"/>
      <c r="AE158" s="69">
        <v>1</v>
      </c>
      <c r="AF158" s="69">
        <v>1</v>
      </c>
      <c r="AG158" s="8"/>
      <c r="AH158" s="17">
        <f t="shared" si="1325"/>
        <v>0</v>
      </c>
      <c r="AI158" s="17">
        <f t="shared" si="1326"/>
        <v>0</v>
      </c>
      <c r="AJ158" s="17">
        <f t="shared" si="1327"/>
        <v>0</v>
      </c>
      <c r="AK158" s="17">
        <f t="shared" si="1328"/>
        <v>0</v>
      </c>
      <c r="AL158" s="17">
        <f t="shared" si="1329"/>
        <v>0</v>
      </c>
      <c r="AM158" s="17">
        <f t="shared" si="1330"/>
        <v>0</v>
      </c>
      <c r="AN158" s="17">
        <f t="shared" si="1331"/>
        <v>0</v>
      </c>
      <c r="AO158" s="17">
        <f t="shared" si="1332"/>
        <v>0</v>
      </c>
      <c r="AP158" s="18">
        <f t="shared" si="1333"/>
        <v>0</v>
      </c>
      <c r="AQ158" s="18">
        <f t="shared" si="1334"/>
        <v>0</v>
      </c>
      <c r="AR158" s="18">
        <f t="shared" si="1335"/>
        <v>0</v>
      </c>
      <c r="AS158" s="18">
        <f t="shared" si="1336"/>
        <v>0</v>
      </c>
      <c r="AT158" s="18">
        <f t="shared" si="1337"/>
        <v>0</v>
      </c>
      <c r="AU158" s="18">
        <f t="shared" si="1338"/>
        <v>0</v>
      </c>
      <c r="AV158" s="18">
        <f t="shared" si="1339"/>
        <v>0</v>
      </c>
      <c r="AW158" s="18">
        <f t="shared" si="1340"/>
        <v>0</v>
      </c>
      <c r="AX158" s="4"/>
    </row>
    <row r="159" spans="1:50" outlineLevel="1">
      <c r="A159" s="8" t="str">
        <f>IF(C159=Форма!$B$7*1,"1 месяц",IF(C159&gt;Форма!$B$7,(LEFT(A158,SEARCH(" ",A158,1)-1)+1)&amp;" месяц",""))</f>
        <v>31 месяц</v>
      </c>
      <c r="B159" s="32" t="str">
        <f>IF(SUM($E$6:$L159)=0,"-",IF(SUM($E159:$L159)&gt;0,IF(AND($C159&gt;=$B$1,$C159&lt;=$B$2)*1=1,$A$1,"факт"),"прогноз"))</f>
        <v>-</v>
      </c>
      <c r="C159" s="33">
        <v>46296</v>
      </c>
      <c r="D159" s="34">
        <f>VLOOKUP($C159,'F1'!$A:$B,2,0)</f>
        <v>22</v>
      </c>
      <c r="E159" s="60"/>
      <c r="F159" s="60"/>
      <c r="G159" s="59"/>
      <c r="H159" s="59"/>
      <c r="I159" s="60"/>
      <c r="J159" s="60"/>
      <c r="K159" s="59"/>
      <c r="L159" s="59"/>
      <c r="M159" s="204">
        <f t="shared" si="1307"/>
        <v>0</v>
      </c>
      <c r="N159" s="15">
        <f t="shared" si="1308"/>
        <v>0</v>
      </c>
      <c r="O159" s="15">
        <f t="shared" si="1309"/>
        <v>0</v>
      </c>
      <c r="P159" s="15">
        <f t="shared" si="1310"/>
        <v>0</v>
      </c>
      <c r="Q159" s="204">
        <f t="shared" si="1311"/>
        <v>0</v>
      </c>
      <c r="R159" s="15">
        <f t="shared" si="1312"/>
        <v>0</v>
      </c>
      <c r="S159" s="15">
        <f t="shared" si="1313"/>
        <v>0</v>
      </c>
      <c r="T159" s="15">
        <f t="shared" si="1314"/>
        <v>0</v>
      </c>
      <c r="U159" s="9">
        <f t="shared" si="1315"/>
        <v>0</v>
      </c>
      <c r="V159" s="9">
        <f t="shared" si="1316"/>
        <v>0</v>
      </c>
      <c r="W159" s="28">
        <f t="shared" si="1317"/>
        <v>0</v>
      </c>
      <c r="X159" s="9">
        <f t="shared" si="1318"/>
        <v>0</v>
      </c>
      <c r="Y159" s="9">
        <f t="shared" si="1319"/>
        <v>0</v>
      </c>
      <c r="Z159" s="28">
        <f t="shared" si="1320"/>
        <v>0</v>
      </c>
      <c r="AA159" s="8"/>
      <c r="AB159" s="155">
        <f>IF(OR($M159="",$M159=0),0,IF(AB$2&lt;10,VLOOKUP(TEXT($C159,"МММ"),'Расчет нагрузки'!$L$2:$Q$13,AB$2,0),$D159*AB$2))</f>
        <v>0</v>
      </c>
      <c r="AC159" s="155">
        <f>IF(OR($Q159="",$Q159=0),0,IF(AC$2&lt;10,VLOOKUP(TEXT($C159,"МММ"),'Расчет нагрузки'!$L$2:$Q$13,AC$2,0),$D159*AC$2))</f>
        <v>0</v>
      </c>
      <c r="AD159" s="8"/>
      <c r="AE159" s="69">
        <v>1</v>
      </c>
      <c r="AF159" s="69">
        <v>1</v>
      </c>
      <c r="AG159" s="8"/>
      <c r="AH159" s="17">
        <f t="shared" si="1325"/>
        <v>0</v>
      </c>
      <c r="AI159" s="17">
        <f t="shared" si="1326"/>
        <v>0</v>
      </c>
      <c r="AJ159" s="17">
        <f t="shared" si="1327"/>
        <v>0</v>
      </c>
      <c r="AK159" s="17">
        <f t="shared" si="1328"/>
        <v>0</v>
      </c>
      <c r="AL159" s="17">
        <f t="shared" si="1329"/>
        <v>0</v>
      </c>
      <c r="AM159" s="17">
        <f t="shared" si="1330"/>
        <v>0</v>
      </c>
      <c r="AN159" s="17">
        <f t="shared" si="1331"/>
        <v>0</v>
      </c>
      <c r="AO159" s="17">
        <f t="shared" si="1332"/>
        <v>0</v>
      </c>
      <c r="AP159" s="18">
        <f t="shared" si="1333"/>
        <v>0</v>
      </c>
      <c r="AQ159" s="18">
        <f t="shared" si="1334"/>
        <v>0</v>
      </c>
      <c r="AR159" s="18">
        <f t="shared" si="1335"/>
        <v>0</v>
      </c>
      <c r="AS159" s="18">
        <f t="shared" si="1336"/>
        <v>0</v>
      </c>
      <c r="AT159" s="18">
        <f t="shared" si="1337"/>
        <v>0</v>
      </c>
      <c r="AU159" s="18">
        <f t="shared" si="1338"/>
        <v>0</v>
      </c>
      <c r="AV159" s="18">
        <f t="shared" si="1339"/>
        <v>0</v>
      </c>
      <c r="AW159" s="18">
        <f t="shared" si="1340"/>
        <v>0</v>
      </c>
      <c r="AX159" s="4"/>
    </row>
    <row r="160" spans="1:50" outlineLevel="1">
      <c r="A160" s="8" t="str">
        <f>IF(C160=Форма!$B$7*1,"1 месяц",IF(C160&gt;Форма!$B$7,(LEFT(A159,SEARCH(" ",A159,1)-1)+1)&amp;" месяц",""))</f>
        <v>32 месяц</v>
      </c>
      <c r="B160" s="32" t="str">
        <f>IF(SUM($E$6:$L160)=0,"-",IF(SUM($E160:$L160)&gt;0,IF(AND($C160&gt;=$B$1,$C160&lt;=$B$2)*1=1,$A$1,"факт"),"прогноз"))</f>
        <v>-</v>
      </c>
      <c r="C160" s="33">
        <v>46327</v>
      </c>
      <c r="D160" s="34">
        <f>VLOOKUP($C160,'F1'!$A:$B,2,0)</f>
        <v>20</v>
      </c>
      <c r="E160" s="60"/>
      <c r="F160" s="60"/>
      <c r="G160" s="59"/>
      <c r="H160" s="59"/>
      <c r="I160" s="60"/>
      <c r="J160" s="60"/>
      <c r="K160" s="59"/>
      <c r="L160" s="59"/>
      <c r="M160" s="204">
        <f t="shared" si="1307"/>
        <v>0</v>
      </c>
      <c r="N160" s="15">
        <f t="shared" si="1308"/>
        <v>0</v>
      </c>
      <c r="O160" s="15">
        <f t="shared" si="1309"/>
        <v>0</v>
      </c>
      <c r="P160" s="15">
        <f t="shared" si="1310"/>
        <v>0</v>
      </c>
      <c r="Q160" s="204">
        <f t="shared" si="1311"/>
        <v>0</v>
      </c>
      <c r="R160" s="15">
        <f t="shared" si="1312"/>
        <v>0</v>
      </c>
      <c r="S160" s="15">
        <f t="shared" si="1313"/>
        <v>0</v>
      </c>
      <c r="T160" s="15">
        <f t="shared" si="1314"/>
        <v>0</v>
      </c>
      <c r="U160" s="9">
        <f t="shared" si="1315"/>
        <v>0</v>
      </c>
      <c r="V160" s="9">
        <f t="shared" si="1316"/>
        <v>0</v>
      </c>
      <c r="W160" s="28">
        <f t="shared" si="1317"/>
        <v>0</v>
      </c>
      <c r="X160" s="9">
        <f t="shared" si="1318"/>
        <v>0</v>
      </c>
      <c r="Y160" s="9">
        <f t="shared" si="1319"/>
        <v>0</v>
      </c>
      <c r="Z160" s="28">
        <f t="shared" si="1320"/>
        <v>0</v>
      </c>
      <c r="AA160" s="8"/>
      <c r="AB160" s="155">
        <f>IF(OR($M160="",$M160=0),0,IF(AB$2&lt;10,VLOOKUP(TEXT($C160,"МММ"),'Расчет нагрузки'!$L$2:$Q$13,AB$2,0),$D160*AB$2))</f>
        <v>0</v>
      </c>
      <c r="AC160" s="155">
        <f>IF(OR($Q160="",$Q160=0),0,IF(AC$2&lt;10,VLOOKUP(TEXT($C160,"МММ"),'Расчет нагрузки'!$L$2:$Q$13,AC$2,0),$D160*AC$2))</f>
        <v>0</v>
      </c>
      <c r="AD160" s="8"/>
      <c r="AE160" s="69">
        <v>1</v>
      </c>
      <c r="AF160" s="69">
        <v>1</v>
      </c>
      <c r="AG160" s="8"/>
      <c r="AH160" s="17">
        <f t="shared" si="1325"/>
        <v>0</v>
      </c>
      <c r="AI160" s="17">
        <f t="shared" si="1326"/>
        <v>0</v>
      </c>
      <c r="AJ160" s="17">
        <f t="shared" si="1327"/>
        <v>0</v>
      </c>
      <c r="AK160" s="17">
        <f t="shared" si="1328"/>
        <v>0</v>
      </c>
      <c r="AL160" s="17">
        <f t="shared" si="1329"/>
        <v>0</v>
      </c>
      <c r="AM160" s="17">
        <f t="shared" si="1330"/>
        <v>0</v>
      </c>
      <c r="AN160" s="17">
        <f t="shared" si="1331"/>
        <v>0</v>
      </c>
      <c r="AO160" s="17">
        <f t="shared" si="1332"/>
        <v>0</v>
      </c>
      <c r="AP160" s="18">
        <f t="shared" si="1333"/>
        <v>0</v>
      </c>
      <c r="AQ160" s="18">
        <f t="shared" si="1334"/>
        <v>0</v>
      </c>
      <c r="AR160" s="18">
        <f t="shared" si="1335"/>
        <v>0</v>
      </c>
      <c r="AS160" s="18">
        <f t="shared" si="1336"/>
        <v>0</v>
      </c>
      <c r="AT160" s="18">
        <f t="shared" si="1337"/>
        <v>0</v>
      </c>
      <c r="AU160" s="18">
        <f t="shared" si="1338"/>
        <v>0</v>
      </c>
      <c r="AV160" s="18">
        <f t="shared" si="1339"/>
        <v>0</v>
      </c>
      <c r="AW160" s="18">
        <f t="shared" si="1340"/>
        <v>0</v>
      </c>
      <c r="AX160" s="4"/>
    </row>
    <row r="161" spans="1:50" outlineLevel="1">
      <c r="A161" s="8" t="str">
        <f>IF(C161=Форма!$B$7*1,"1 месяц",IF(C161&gt;Форма!$B$7,(LEFT(A160,SEARCH(" ",A160,1)-1)+1)&amp;" месяц",""))</f>
        <v>33 месяц</v>
      </c>
      <c r="B161" s="32" t="str">
        <f>IF(SUM($E$6:$L161)=0,"-",IF(SUM($E161:$L161)&gt;0,IF(AND($C161&gt;=$B$1,$C161&lt;=$B$2)*1=1,$A$1,"факт"),"прогноз"))</f>
        <v>-</v>
      </c>
      <c r="C161" s="33">
        <v>46357</v>
      </c>
      <c r="D161" s="34">
        <f>VLOOKUP($C161,'F1'!$A:$B,2,0)</f>
        <v>23</v>
      </c>
      <c r="E161" s="60"/>
      <c r="F161" s="60"/>
      <c r="G161" s="59"/>
      <c r="H161" s="59"/>
      <c r="I161" s="60"/>
      <c r="J161" s="60"/>
      <c r="K161" s="59"/>
      <c r="L161" s="59"/>
      <c r="M161" s="204">
        <f t="shared" si="1307"/>
        <v>0</v>
      </c>
      <c r="N161" s="15">
        <f t="shared" si="1308"/>
        <v>0</v>
      </c>
      <c r="O161" s="15">
        <f t="shared" si="1309"/>
        <v>0</v>
      </c>
      <c r="P161" s="15">
        <f t="shared" si="1310"/>
        <v>0</v>
      </c>
      <c r="Q161" s="204">
        <f t="shared" si="1311"/>
        <v>0</v>
      </c>
      <c r="R161" s="15">
        <f t="shared" si="1312"/>
        <v>0</v>
      </c>
      <c r="S161" s="15">
        <f t="shared" si="1313"/>
        <v>0</v>
      </c>
      <c r="T161" s="15">
        <f t="shared" si="1314"/>
        <v>0</v>
      </c>
      <c r="U161" s="9">
        <f t="shared" si="1315"/>
        <v>0</v>
      </c>
      <c r="V161" s="9">
        <f t="shared" si="1316"/>
        <v>0</v>
      </c>
      <c r="W161" s="28">
        <f t="shared" si="1317"/>
        <v>0</v>
      </c>
      <c r="X161" s="9">
        <f t="shared" si="1318"/>
        <v>0</v>
      </c>
      <c r="Y161" s="9">
        <f t="shared" si="1319"/>
        <v>0</v>
      </c>
      <c r="Z161" s="28">
        <f t="shared" si="1320"/>
        <v>0</v>
      </c>
      <c r="AA161" s="8"/>
      <c r="AB161" s="155">
        <f>IF(OR($M161="",$M161=0),0,IF(AB$2&lt;10,VLOOKUP(TEXT($C161,"МММ"),'Расчет нагрузки'!$L$2:$Q$13,AB$2,0),$D161*AB$2))</f>
        <v>0</v>
      </c>
      <c r="AC161" s="155">
        <f>IF(OR($Q161="",$Q161=0),0,IF(AC$2&lt;10,VLOOKUP(TEXT($C161,"МММ"),'Расчет нагрузки'!$L$2:$Q$13,AC$2,0),$D161*AC$2))</f>
        <v>0</v>
      </c>
      <c r="AD161" s="8"/>
      <c r="AE161" s="69">
        <v>1</v>
      </c>
      <c r="AF161" s="69">
        <v>1</v>
      </c>
      <c r="AG161" s="8"/>
      <c r="AH161" s="17">
        <f t="shared" si="1325"/>
        <v>0</v>
      </c>
      <c r="AI161" s="17">
        <f t="shared" si="1326"/>
        <v>0</v>
      </c>
      <c r="AJ161" s="17">
        <f t="shared" si="1327"/>
        <v>0</v>
      </c>
      <c r="AK161" s="17">
        <f t="shared" si="1328"/>
        <v>0</v>
      </c>
      <c r="AL161" s="17">
        <f t="shared" si="1329"/>
        <v>0</v>
      </c>
      <c r="AM161" s="17">
        <f t="shared" si="1330"/>
        <v>0</v>
      </c>
      <c r="AN161" s="17">
        <f t="shared" si="1331"/>
        <v>0</v>
      </c>
      <c r="AO161" s="17">
        <f t="shared" si="1332"/>
        <v>0</v>
      </c>
      <c r="AP161" s="18">
        <f t="shared" si="1333"/>
        <v>0</v>
      </c>
      <c r="AQ161" s="18">
        <f t="shared" si="1334"/>
        <v>0</v>
      </c>
      <c r="AR161" s="18">
        <f t="shared" si="1335"/>
        <v>0</v>
      </c>
      <c r="AS161" s="18">
        <f t="shared" si="1336"/>
        <v>0</v>
      </c>
      <c r="AT161" s="18">
        <f t="shared" si="1337"/>
        <v>0</v>
      </c>
      <c r="AU161" s="18">
        <f t="shared" si="1338"/>
        <v>0</v>
      </c>
      <c r="AV161" s="18">
        <f t="shared" si="1339"/>
        <v>0</v>
      </c>
      <c r="AW161" s="18">
        <f t="shared" si="1340"/>
        <v>0</v>
      </c>
      <c r="AX161" s="4"/>
    </row>
    <row r="162" spans="1:50" outlineLevel="1">
      <c r="A162" s="8" t="str">
        <f>IF(C162=Форма!$B$7*1,"1 месяц",IF(C162&gt;Форма!$B$7,(LEFT(A161,SEARCH(" ",A161,1)-1)+1)&amp;" месяц",""))</f>
        <v>34 месяц</v>
      </c>
      <c r="B162" s="32" t="str">
        <f>IF(SUM($E$6:$L162)=0,"-",IF(SUM($E162:$L162)&gt;0,IF(AND($C162&gt;=$B$1,$C162&lt;=$B$2)*1=1,$A$1,"факт"),"прогноз"))</f>
        <v>-</v>
      </c>
      <c r="C162" s="33">
        <v>46388</v>
      </c>
      <c r="D162" s="34">
        <f>VLOOKUP($C162,'F1'!$A:$B,2,0)</f>
        <v>15</v>
      </c>
      <c r="E162" s="60"/>
      <c r="F162" s="60"/>
      <c r="G162" s="59"/>
      <c r="H162" s="59"/>
      <c r="I162" s="60"/>
      <c r="J162" s="60"/>
      <c r="K162" s="59"/>
      <c r="L162" s="59"/>
      <c r="M162" s="204">
        <f t="shared" si="1307"/>
        <v>0</v>
      </c>
      <c r="N162" s="15">
        <f t="shared" si="1308"/>
        <v>0</v>
      </c>
      <c r="O162" s="15">
        <f t="shared" si="1309"/>
        <v>0</v>
      </c>
      <c r="P162" s="15">
        <f t="shared" si="1310"/>
        <v>0</v>
      </c>
      <c r="Q162" s="204">
        <f t="shared" si="1311"/>
        <v>0</v>
      </c>
      <c r="R162" s="15">
        <f t="shared" si="1312"/>
        <v>0</v>
      </c>
      <c r="S162" s="15">
        <f t="shared" si="1313"/>
        <v>0</v>
      </c>
      <c r="T162" s="15">
        <f t="shared" si="1314"/>
        <v>0</v>
      </c>
      <c r="U162" s="9">
        <f t="shared" si="1315"/>
        <v>0</v>
      </c>
      <c r="V162" s="9">
        <f t="shared" si="1316"/>
        <v>0</v>
      </c>
      <c r="W162" s="28">
        <f t="shared" si="1317"/>
        <v>0</v>
      </c>
      <c r="X162" s="9">
        <f t="shared" si="1318"/>
        <v>0</v>
      </c>
      <c r="Y162" s="9">
        <f t="shared" si="1319"/>
        <v>0</v>
      </c>
      <c r="Z162" s="28">
        <f t="shared" si="1320"/>
        <v>0</v>
      </c>
      <c r="AA162" s="8"/>
      <c r="AB162" s="155">
        <f>IF(OR($M162="",$M162=0),0,IF(AB$2&lt;10,VLOOKUP(TEXT($C162,"МММ"),'Расчет нагрузки'!$L$2:$Q$13,AB$2,0),$D162*AB$2))</f>
        <v>0</v>
      </c>
      <c r="AC162" s="155">
        <f>IF(OR($Q162="",$Q162=0),0,IF(AC$2&lt;10,VLOOKUP(TEXT($C162,"МММ"),'Расчет нагрузки'!$L$2:$Q$13,AC$2,0),$D162*AC$2))</f>
        <v>0</v>
      </c>
      <c r="AD162" s="8"/>
      <c r="AE162" s="69">
        <v>1</v>
      </c>
      <c r="AF162" s="69">
        <v>1</v>
      </c>
      <c r="AG162" s="8"/>
      <c r="AH162" s="17">
        <f t="shared" ref="AH162:AH173" si="1341">M162*$D162*AE162</f>
        <v>0</v>
      </c>
      <c r="AI162" s="17">
        <f t="shared" ref="AI162:AI173" si="1342">IF(AI$2*AH162&lt;0,0,AI$2*AH162)</f>
        <v>0</v>
      </c>
      <c r="AJ162" s="17">
        <f t="shared" ref="AJ162:AJ173" si="1343">AJ$2*AH162</f>
        <v>0</v>
      </c>
      <c r="AK162" s="17">
        <f t="shared" ref="AK162:AK173" si="1344">AK$2*AH162</f>
        <v>0</v>
      </c>
      <c r="AL162" s="17">
        <f t="shared" ref="AL162:AL173" si="1345">Q162*$D162*AF162</f>
        <v>0</v>
      </c>
      <c r="AM162" s="17">
        <f t="shared" ref="AM162:AM173" si="1346">IF(AM$2*AL162&lt;0,0,AM$2*AL162)</f>
        <v>0</v>
      </c>
      <c r="AN162" s="17">
        <f t="shared" ref="AN162:AN173" si="1347">AN$2*AL162</f>
        <v>0</v>
      </c>
      <c r="AO162" s="17">
        <f t="shared" ref="AO162:AO173" si="1348">AO$2*AL162</f>
        <v>0</v>
      </c>
      <c r="AP162" s="18">
        <f t="shared" ref="AP162:AP173" si="1349">MIN(AH162,AB162*AE162)</f>
        <v>0</v>
      </c>
      <c r="AQ162" s="18">
        <f t="shared" ref="AQ162:AQ173" si="1350">IF(AQ$2*AP162&lt;0,0,AQ$2*AP162)</f>
        <v>0</v>
      </c>
      <c r="AR162" s="18">
        <f t="shared" ref="AR162:AR173" si="1351">AR$2*AP162</f>
        <v>0</v>
      </c>
      <c r="AS162" s="18">
        <f t="shared" ref="AS162:AS173" si="1352">AS$2*AP162</f>
        <v>0</v>
      </c>
      <c r="AT162" s="18">
        <f t="shared" ref="AT162:AT173" si="1353">MIN(AL162,AC162*AF162)</f>
        <v>0</v>
      </c>
      <c r="AU162" s="18">
        <f t="shared" ref="AU162:AU173" si="1354">IF(AU$2*AT162&lt;0,0,AU$2*AT162)</f>
        <v>0</v>
      </c>
      <c r="AV162" s="18">
        <f t="shared" ref="AV162:AV173" si="1355">AV$2*AT162</f>
        <v>0</v>
      </c>
      <c r="AW162" s="18">
        <f t="shared" ref="AW162:AW173" si="1356">AW$2*AT162</f>
        <v>0</v>
      </c>
      <c r="AX162" s="4"/>
    </row>
    <row r="163" spans="1:50" outlineLevel="1">
      <c r="A163" s="8" t="str">
        <f>IF(C163=Форма!$B$7*1,"1 месяц",IF(C163&gt;Форма!$B$7,(LEFT(A162,SEARCH(" ",A162,1)-1)+1)&amp;" месяц",""))</f>
        <v>35 месяц</v>
      </c>
      <c r="B163" s="32" t="str">
        <f>IF(SUM($E$6:$L163)=0,"-",IF(SUM($E163:$L163)&gt;0,IF(AND($C163&gt;=$B$1,$C163&lt;=$B$2)*1=1,$A$1,"факт"),"прогноз"))</f>
        <v>-</v>
      </c>
      <c r="C163" s="33">
        <v>46419</v>
      </c>
      <c r="D163" s="34">
        <f>VLOOKUP($C163,'F1'!$A:$B,2,0)</f>
        <v>19</v>
      </c>
      <c r="E163" s="60"/>
      <c r="F163" s="60"/>
      <c r="G163" s="59"/>
      <c r="H163" s="59"/>
      <c r="I163" s="60"/>
      <c r="J163" s="60"/>
      <c r="K163" s="59"/>
      <c r="L163" s="59"/>
      <c r="M163" s="204">
        <f t="shared" si="1307"/>
        <v>0</v>
      </c>
      <c r="N163" s="15">
        <f t="shared" si="1308"/>
        <v>0</v>
      </c>
      <c r="O163" s="15">
        <f t="shared" si="1309"/>
        <v>0</v>
      </c>
      <c r="P163" s="15">
        <f t="shared" si="1310"/>
        <v>0</v>
      </c>
      <c r="Q163" s="204">
        <f t="shared" si="1311"/>
        <v>0</v>
      </c>
      <c r="R163" s="15">
        <f t="shared" si="1312"/>
        <v>0</v>
      </c>
      <c r="S163" s="15">
        <f t="shared" si="1313"/>
        <v>0</v>
      </c>
      <c r="T163" s="15">
        <f t="shared" si="1314"/>
        <v>0</v>
      </c>
      <c r="U163" s="9">
        <f t="shared" si="1315"/>
        <v>0</v>
      </c>
      <c r="V163" s="9">
        <f t="shared" si="1316"/>
        <v>0</v>
      </c>
      <c r="W163" s="28">
        <f t="shared" si="1317"/>
        <v>0</v>
      </c>
      <c r="X163" s="9">
        <f t="shared" si="1318"/>
        <v>0</v>
      </c>
      <c r="Y163" s="9">
        <f t="shared" si="1319"/>
        <v>0</v>
      </c>
      <c r="Z163" s="28">
        <f t="shared" si="1320"/>
        <v>0</v>
      </c>
      <c r="AA163" s="8"/>
      <c r="AB163" s="155">
        <f>IF(OR($M163="",$M163=0),0,IF(AB$2&lt;10,VLOOKUP(TEXT($C163,"МММ"),'Расчет нагрузки'!$L$2:$Q$13,AB$2,0),$D163*AB$2))</f>
        <v>0</v>
      </c>
      <c r="AC163" s="155">
        <f>IF(OR($Q163="",$Q163=0),0,IF(AC$2&lt;10,VLOOKUP(TEXT($C163,"МММ"),'Расчет нагрузки'!$L$2:$Q$13,AC$2,0),$D163*AC$2))</f>
        <v>0</v>
      </c>
      <c r="AD163" s="8"/>
      <c r="AE163" s="69">
        <v>1</v>
      </c>
      <c r="AF163" s="69">
        <v>1</v>
      </c>
      <c r="AG163" s="8"/>
      <c r="AH163" s="17">
        <f t="shared" si="1341"/>
        <v>0</v>
      </c>
      <c r="AI163" s="17">
        <f t="shared" si="1342"/>
        <v>0</v>
      </c>
      <c r="AJ163" s="17">
        <f t="shared" si="1343"/>
        <v>0</v>
      </c>
      <c r="AK163" s="17">
        <f t="shared" si="1344"/>
        <v>0</v>
      </c>
      <c r="AL163" s="17">
        <f t="shared" si="1345"/>
        <v>0</v>
      </c>
      <c r="AM163" s="17">
        <f t="shared" si="1346"/>
        <v>0</v>
      </c>
      <c r="AN163" s="17">
        <f t="shared" si="1347"/>
        <v>0</v>
      </c>
      <c r="AO163" s="17">
        <f t="shared" si="1348"/>
        <v>0</v>
      </c>
      <c r="AP163" s="18">
        <f t="shared" si="1349"/>
        <v>0</v>
      </c>
      <c r="AQ163" s="18">
        <f t="shared" si="1350"/>
        <v>0</v>
      </c>
      <c r="AR163" s="18">
        <f t="shared" si="1351"/>
        <v>0</v>
      </c>
      <c r="AS163" s="18">
        <f t="shared" si="1352"/>
        <v>0</v>
      </c>
      <c r="AT163" s="18">
        <f t="shared" si="1353"/>
        <v>0</v>
      </c>
      <c r="AU163" s="18">
        <f t="shared" si="1354"/>
        <v>0</v>
      </c>
      <c r="AV163" s="18">
        <f t="shared" si="1355"/>
        <v>0</v>
      </c>
      <c r="AW163" s="18">
        <f t="shared" si="1356"/>
        <v>0</v>
      </c>
      <c r="AX163" s="4"/>
    </row>
    <row r="164" spans="1:50" outlineLevel="1">
      <c r="A164" s="8" t="str">
        <f>IF(C164=Форма!$B$7*1,"1 месяц",IF(C164&gt;Форма!$B$7,(LEFT(A163,SEARCH(" ",A163,1)-1)+1)&amp;" месяц",""))</f>
        <v>36 месяц</v>
      </c>
      <c r="B164" s="32" t="str">
        <f>IF(SUM($E$6:$L164)=0,"-",IF(SUM($E164:$L164)&gt;0,IF(AND($C164&gt;=$B$1,$C164&lt;=$B$2)*1=1,$A$1,"факт"),"прогноз"))</f>
        <v>-</v>
      </c>
      <c r="C164" s="33">
        <v>46447</v>
      </c>
      <c r="D164" s="34">
        <f>VLOOKUP($C164,'F1'!$A:$B,2,0)</f>
        <v>22</v>
      </c>
      <c r="E164" s="60"/>
      <c r="F164" s="60"/>
      <c r="G164" s="59"/>
      <c r="H164" s="59"/>
      <c r="I164" s="60"/>
      <c r="J164" s="60"/>
      <c r="K164" s="59"/>
      <c r="L164" s="59"/>
      <c r="M164" s="204">
        <f t="shared" si="1307"/>
        <v>0</v>
      </c>
      <c r="N164" s="15">
        <f t="shared" si="1308"/>
        <v>0</v>
      </c>
      <c r="O164" s="15">
        <f t="shared" si="1309"/>
        <v>0</v>
      </c>
      <c r="P164" s="15">
        <f t="shared" si="1310"/>
        <v>0</v>
      </c>
      <c r="Q164" s="204">
        <f t="shared" si="1311"/>
        <v>0</v>
      </c>
      <c r="R164" s="15">
        <f t="shared" si="1312"/>
        <v>0</v>
      </c>
      <c r="S164" s="15">
        <f t="shared" si="1313"/>
        <v>0</v>
      </c>
      <c r="T164" s="15">
        <f t="shared" si="1314"/>
        <v>0</v>
      </c>
      <c r="U164" s="9">
        <f t="shared" si="1315"/>
        <v>0</v>
      </c>
      <c r="V164" s="9">
        <f t="shared" si="1316"/>
        <v>0</v>
      </c>
      <c r="W164" s="28">
        <f t="shared" si="1317"/>
        <v>0</v>
      </c>
      <c r="X164" s="9">
        <f t="shared" si="1318"/>
        <v>0</v>
      </c>
      <c r="Y164" s="9">
        <f t="shared" si="1319"/>
        <v>0</v>
      </c>
      <c r="Z164" s="28">
        <f t="shared" si="1320"/>
        <v>0</v>
      </c>
      <c r="AA164" s="8"/>
      <c r="AB164" s="155">
        <f>IF(OR($M164="",$M164=0),0,IF(AB$2&lt;10,VLOOKUP(TEXT($C164,"МММ"),'Расчет нагрузки'!$L$2:$Q$13,AB$2,0),$D164*AB$2))</f>
        <v>0</v>
      </c>
      <c r="AC164" s="155">
        <f>IF(OR($Q164="",$Q164=0),0,IF(AC$2&lt;10,VLOOKUP(TEXT($C164,"МММ"),'Расчет нагрузки'!$L$2:$Q$13,AC$2,0),$D164*AC$2))</f>
        <v>0</v>
      </c>
      <c r="AD164" s="8"/>
      <c r="AE164" s="69">
        <v>1</v>
      </c>
      <c r="AF164" s="69">
        <v>1</v>
      </c>
      <c r="AG164" s="8"/>
      <c r="AH164" s="17">
        <f t="shared" si="1341"/>
        <v>0</v>
      </c>
      <c r="AI164" s="17">
        <f t="shared" si="1342"/>
        <v>0</v>
      </c>
      <c r="AJ164" s="17">
        <f t="shared" si="1343"/>
        <v>0</v>
      </c>
      <c r="AK164" s="17">
        <f t="shared" si="1344"/>
        <v>0</v>
      </c>
      <c r="AL164" s="17">
        <f t="shared" si="1345"/>
        <v>0</v>
      </c>
      <c r="AM164" s="17">
        <f t="shared" si="1346"/>
        <v>0</v>
      </c>
      <c r="AN164" s="17">
        <f t="shared" si="1347"/>
        <v>0</v>
      </c>
      <c r="AO164" s="17">
        <f t="shared" si="1348"/>
        <v>0</v>
      </c>
      <c r="AP164" s="18">
        <f t="shared" si="1349"/>
        <v>0</v>
      </c>
      <c r="AQ164" s="18">
        <f t="shared" si="1350"/>
        <v>0</v>
      </c>
      <c r="AR164" s="18">
        <f t="shared" si="1351"/>
        <v>0</v>
      </c>
      <c r="AS164" s="18">
        <f t="shared" si="1352"/>
        <v>0</v>
      </c>
      <c r="AT164" s="18">
        <f t="shared" si="1353"/>
        <v>0</v>
      </c>
      <c r="AU164" s="18">
        <f t="shared" si="1354"/>
        <v>0</v>
      </c>
      <c r="AV164" s="18">
        <f t="shared" si="1355"/>
        <v>0</v>
      </c>
      <c r="AW164" s="18">
        <f t="shared" si="1356"/>
        <v>0</v>
      </c>
      <c r="AX164" s="4"/>
    </row>
    <row r="165" spans="1:50" outlineLevel="1">
      <c r="A165" s="8" t="str">
        <f>IF(C165=Форма!$B$7*1,"1 месяц",IF(C165&gt;Форма!$B$7,(LEFT(A164,SEARCH(" ",A164,1)-1)+1)&amp;" месяц",""))</f>
        <v>37 месяц</v>
      </c>
      <c r="B165" s="32" t="str">
        <f>IF(SUM($E$6:$L165)=0,"-",IF(SUM($E165:$L165)&gt;0,IF(AND($C165&gt;=$B$1,$C165&lt;=$B$2)*1=1,$A$1,"факт"),"прогноз"))</f>
        <v>-</v>
      </c>
      <c r="C165" s="33">
        <v>46478</v>
      </c>
      <c r="D165" s="34">
        <f>VLOOKUP($C165,'F1'!$A:$B,2,0)</f>
        <v>22</v>
      </c>
      <c r="E165" s="60"/>
      <c r="F165" s="60"/>
      <c r="G165" s="59"/>
      <c r="H165" s="59"/>
      <c r="I165" s="60"/>
      <c r="J165" s="60"/>
      <c r="K165" s="59"/>
      <c r="L165" s="59"/>
      <c r="M165" s="204">
        <f t="shared" si="1307"/>
        <v>0</v>
      </c>
      <c r="N165" s="15">
        <f t="shared" si="1308"/>
        <v>0</v>
      </c>
      <c r="O165" s="15">
        <f t="shared" si="1309"/>
        <v>0</v>
      </c>
      <c r="P165" s="15">
        <f t="shared" si="1310"/>
        <v>0</v>
      </c>
      <c r="Q165" s="204">
        <f t="shared" si="1311"/>
        <v>0</v>
      </c>
      <c r="R165" s="15">
        <f t="shared" si="1312"/>
        <v>0</v>
      </c>
      <c r="S165" s="15">
        <f t="shared" si="1313"/>
        <v>0</v>
      </c>
      <c r="T165" s="15">
        <f t="shared" si="1314"/>
        <v>0</v>
      </c>
      <c r="U165" s="9">
        <f t="shared" si="1315"/>
        <v>0</v>
      </c>
      <c r="V165" s="9">
        <f t="shared" si="1316"/>
        <v>0</v>
      </c>
      <c r="W165" s="28">
        <f t="shared" si="1317"/>
        <v>0</v>
      </c>
      <c r="X165" s="9">
        <f t="shared" si="1318"/>
        <v>0</v>
      </c>
      <c r="Y165" s="9">
        <f t="shared" si="1319"/>
        <v>0</v>
      </c>
      <c r="Z165" s="28">
        <f t="shared" si="1320"/>
        <v>0</v>
      </c>
      <c r="AA165" s="8"/>
      <c r="AB165" s="155">
        <f>IF(OR($M165="",$M165=0),0,IF(AB$2&lt;10,VLOOKUP(TEXT($C165,"МММ"),'Расчет нагрузки'!$L$2:$Q$13,AB$2,0),$D165*AB$2))</f>
        <v>0</v>
      </c>
      <c r="AC165" s="155">
        <f>IF(OR($Q165="",$Q165=0),0,IF(AC$2&lt;10,VLOOKUP(TEXT($C165,"МММ"),'Расчет нагрузки'!$L$2:$Q$13,AC$2,0),$D165*AC$2))</f>
        <v>0</v>
      </c>
      <c r="AD165" s="8"/>
      <c r="AE165" s="69">
        <v>1</v>
      </c>
      <c r="AF165" s="69">
        <v>1</v>
      </c>
      <c r="AG165" s="8"/>
      <c r="AH165" s="17">
        <f t="shared" si="1341"/>
        <v>0</v>
      </c>
      <c r="AI165" s="17">
        <f t="shared" si="1342"/>
        <v>0</v>
      </c>
      <c r="AJ165" s="17">
        <f t="shared" si="1343"/>
        <v>0</v>
      </c>
      <c r="AK165" s="17">
        <f t="shared" si="1344"/>
        <v>0</v>
      </c>
      <c r="AL165" s="17">
        <f t="shared" si="1345"/>
        <v>0</v>
      </c>
      <c r="AM165" s="17">
        <f t="shared" si="1346"/>
        <v>0</v>
      </c>
      <c r="AN165" s="17">
        <f t="shared" si="1347"/>
        <v>0</v>
      </c>
      <c r="AO165" s="17">
        <f t="shared" si="1348"/>
        <v>0</v>
      </c>
      <c r="AP165" s="18">
        <f t="shared" si="1349"/>
        <v>0</v>
      </c>
      <c r="AQ165" s="18">
        <f t="shared" si="1350"/>
        <v>0</v>
      </c>
      <c r="AR165" s="18">
        <f t="shared" si="1351"/>
        <v>0</v>
      </c>
      <c r="AS165" s="18">
        <f t="shared" si="1352"/>
        <v>0</v>
      </c>
      <c r="AT165" s="18">
        <f t="shared" si="1353"/>
        <v>0</v>
      </c>
      <c r="AU165" s="18">
        <f t="shared" si="1354"/>
        <v>0</v>
      </c>
      <c r="AV165" s="18">
        <f t="shared" si="1355"/>
        <v>0</v>
      </c>
      <c r="AW165" s="18">
        <f t="shared" si="1356"/>
        <v>0</v>
      </c>
      <c r="AX165" s="4"/>
    </row>
    <row r="166" spans="1:50" outlineLevel="1">
      <c r="A166" s="8" t="str">
        <f>IF(C166=Форма!$B$7*1,"1 месяц",IF(C166&gt;Форма!$B$7,(LEFT(A165,SEARCH(" ",A165,1)-1)+1)&amp;" месяц",""))</f>
        <v>38 месяц</v>
      </c>
      <c r="B166" s="32" t="str">
        <f>IF(SUM($E$6:$L166)=0,"-",IF(SUM($E166:$L166)&gt;0,IF(AND($C166&gt;=$B$1,$C166&lt;=$B$2)*1=1,$A$1,"факт"),"прогноз"))</f>
        <v>-</v>
      </c>
      <c r="C166" s="33">
        <v>46508</v>
      </c>
      <c r="D166" s="34">
        <f>VLOOKUP($C166,'F1'!$A:$B,2,0)</f>
        <v>19</v>
      </c>
      <c r="E166" s="60"/>
      <c r="F166" s="60"/>
      <c r="G166" s="59"/>
      <c r="H166" s="59"/>
      <c r="I166" s="60"/>
      <c r="J166" s="60"/>
      <c r="K166" s="59"/>
      <c r="L166" s="59"/>
      <c r="M166" s="204">
        <f t="shared" si="1307"/>
        <v>0</v>
      </c>
      <c r="N166" s="15">
        <f t="shared" si="1308"/>
        <v>0</v>
      </c>
      <c r="O166" s="15">
        <f t="shared" si="1309"/>
        <v>0</v>
      </c>
      <c r="P166" s="15">
        <f t="shared" si="1310"/>
        <v>0</v>
      </c>
      <c r="Q166" s="204">
        <f t="shared" si="1311"/>
        <v>0</v>
      </c>
      <c r="R166" s="15">
        <f t="shared" si="1312"/>
        <v>0</v>
      </c>
      <c r="S166" s="15">
        <f t="shared" si="1313"/>
        <v>0</v>
      </c>
      <c r="T166" s="15">
        <f t="shared" si="1314"/>
        <v>0</v>
      </c>
      <c r="U166" s="9">
        <f t="shared" si="1315"/>
        <v>0</v>
      </c>
      <c r="V166" s="9">
        <f t="shared" si="1316"/>
        <v>0</v>
      </c>
      <c r="W166" s="28">
        <f t="shared" si="1317"/>
        <v>0</v>
      </c>
      <c r="X166" s="9">
        <f t="shared" si="1318"/>
        <v>0</v>
      </c>
      <c r="Y166" s="9">
        <f t="shared" si="1319"/>
        <v>0</v>
      </c>
      <c r="Z166" s="28">
        <f t="shared" si="1320"/>
        <v>0</v>
      </c>
      <c r="AA166" s="8"/>
      <c r="AB166" s="155">
        <f>IF(OR($M166="",$M166=0),0,IF(AB$2&lt;10,VLOOKUP(TEXT($C166,"МММ"),'Расчет нагрузки'!$L$2:$Q$13,AB$2,0),$D166*AB$2))</f>
        <v>0</v>
      </c>
      <c r="AC166" s="155">
        <f>IF(OR($Q166="",$Q166=0),0,IF(AC$2&lt;10,VLOOKUP(TEXT($C166,"МММ"),'Расчет нагрузки'!$L$2:$Q$13,AC$2,0),$D166*AC$2))</f>
        <v>0</v>
      </c>
      <c r="AD166" s="8"/>
      <c r="AE166" s="69">
        <v>1</v>
      </c>
      <c r="AF166" s="69">
        <v>1</v>
      </c>
      <c r="AG166" s="8"/>
      <c r="AH166" s="17">
        <f t="shared" si="1341"/>
        <v>0</v>
      </c>
      <c r="AI166" s="17">
        <f t="shared" si="1342"/>
        <v>0</v>
      </c>
      <c r="AJ166" s="17">
        <f t="shared" si="1343"/>
        <v>0</v>
      </c>
      <c r="AK166" s="17">
        <f t="shared" si="1344"/>
        <v>0</v>
      </c>
      <c r="AL166" s="17">
        <f t="shared" si="1345"/>
        <v>0</v>
      </c>
      <c r="AM166" s="17">
        <f t="shared" si="1346"/>
        <v>0</v>
      </c>
      <c r="AN166" s="17">
        <f t="shared" si="1347"/>
        <v>0</v>
      </c>
      <c r="AO166" s="17">
        <f t="shared" si="1348"/>
        <v>0</v>
      </c>
      <c r="AP166" s="18">
        <f t="shared" si="1349"/>
        <v>0</v>
      </c>
      <c r="AQ166" s="18">
        <f t="shared" si="1350"/>
        <v>0</v>
      </c>
      <c r="AR166" s="18">
        <f t="shared" si="1351"/>
        <v>0</v>
      </c>
      <c r="AS166" s="18">
        <f t="shared" si="1352"/>
        <v>0</v>
      </c>
      <c r="AT166" s="18">
        <f t="shared" si="1353"/>
        <v>0</v>
      </c>
      <c r="AU166" s="18">
        <f t="shared" si="1354"/>
        <v>0</v>
      </c>
      <c r="AV166" s="18">
        <f t="shared" si="1355"/>
        <v>0</v>
      </c>
      <c r="AW166" s="18">
        <f t="shared" si="1356"/>
        <v>0</v>
      </c>
      <c r="AX166" s="4"/>
    </row>
    <row r="167" spans="1:50" outlineLevel="1">
      <c r="A167" s="8" t="str">
        <f>IF(C167=Форма!$B$7*1,"1 месяц",IF(C167&gt;Форма!$B$7,(LEFT(A166,SEARCH(" ",A166,1)-1)+1)&amp;" месяц",""))</f>
        <v>39 месяц</v>
      </c>
      <c r="B167" s="32" t="str">
        <f>IF(SUM($E$6:$L167)=0,"-",IF(SUM($E167:$L167)&gt;0,IF(AND($C167&gt;=$B$1,$C167&lt;=$B$2)*1=1,$A$1,"факт"),"прогноз"))</f>
        <v>-</v>
      </c>
      <c r="C167" s="33">
        <v>46539</v>
      </c>
      <c r="D167" s="34">
        <f>VLOOKUP($C167,'F1'!$A:$B,2,0)</f>
        <v>21</v>
      </c>
      <c r="E167" s="60"/>
      <c r="F167" s="60"/>
      <c r="G167" s="59"/>
      <c r="H167" s="59"/>
      <c r="I167" s="60"/>
      <c r="J167" s="60"/>
      <c r="K167" s="59"/>
      <c r="L167" s="59"/>
      <c r="M167" s="204">
        <f t="shared" si="1307"/>
        <v>0</v>
      </c>
      <c r="N167" s="15">
        <f t="shared" si="1308"/>
        <v>0</v>
      </c>
      <c r="O167" s="15">
        <f t="shared" si="1309"/>
        <v>0</v>
      </c>
      <c r="P167" s="15">
        <f t="shared" si="1310"/>
        <v>0</v>
      </c>
      <c r="Q167" s="204">
        <f t="shared" si="1311"/>
        <v>0</v>
      </c>
      <c r="R167" s="15">
        <f t="shared" si="1312"/>
        <v>0</v>
      </c>
      <c r="S167" s="15">
        <f t="shared" si="1313"/>
        <v>0</v>
      </c>
      <c r="T167" s="15">
        <f t="shared" si="1314"/>
        <v>0</v>
      </c>
      <c r="U167" s="9">
        <f t="shared" si="1315"/>
        <v>0</v>
      </c>
      <c r="V167" s="9">
        <f t="shared" si="1316"/>
        <v>0</v>
      </c>
      <c r="W167" s="28">
        <f t="shared" si="1317"/>
        <v>0</v>
      </c>
      <c r="X167" s="9">
        <f t="shared" si="1318"/>
        <v>0</v>
      </c>
      <c r="Y167" s="9">
        <f t="shared" si="1319"/>
        <v>0</v>
      </c>
      <c r="Z167" s="28">
        <f t="shared" si="1320"/>
        <v>0</v>
      </c>
      <c r="AA167" s="8"/>
      <c r="AB167" s="155">
        <f>IF(OR($M167="",$M167=0),0,IF(AB$2&lt;10,VLOOKUP(TEXT($C167,"МММ"),'Расчет нагрузки'!$L$2:$Q$13,AB$2,0),$D167*AB$2))</f>
        <v>0</v>
      </c>
      <c r="AC167" s="155">
        <f>IF(OR($Q167="",$Q167=0),0,IF(AC$2&lt;10,VLOOKUP(TEXT($C167,"МММ"),'Расчет нагрузки'!$L$2:$Q$13,AC$2,0),$D167*AC$2))</f>
        <v>0</v>
      </c>
      <c r="AD167" s="8"/>
      <c r="AE167" s="69">
        <v>1</v>
      </c>
      <c r="AF167" s="69">
        <v>1</v>
      </c>
      <c r="AG167" s="8"/>
      <c r="AH167" s="17">
        <f t="shared" si="1341"/>
        <v>0</v>
      </c>
      <c r="AI167" s="17">
        <f t="shared" si="1342"/>
        <v>0</v>
      </c>
      <c r="AJ167" s="17">
        <f t="shared" si="1343"/>
        <v>0</v>
      </c>
      <c r="AK167" s="17">
        <f t="shared" si="1344"/>
        <v>0</v>
      </c>
      <c r="AL167" s="17">
        <f t="shared" si="1345"/>
        <v>0</v>
      </c>
      <c r="AM167" s="17">
        <f t="shared" si="1346"/>
        <v>0</v>
      </c>
      <c r="AN167" s="17">
        <f t="shared" si="1347"/>
        <v>0</v>
      </c>
      <c r="AO167" s="17">
        <f t="shared" si="1348"/>
        <v>0</v>
      </c>
      <c r="AP167" s="18">
        <f t="shared" si="1349"/>
        <v>0</v>
      </c>
      <c r="AQ167" s="18">
        <f t="shared" si="1350"/>
        <v>0</v>
      </c>
      <c r="AR167" s="18">
        <f t="shared" si="1351"/>
        <v>0</v>
      </c>
      <c r="AS167" s="18">
        <f t="shared" si="1352"/>
        <v>0</v>
      </c>
      <c r="AT167" s="18">
        <f t="shared" si="1353"/>
        <v>0</v>
      </c>
      <c r="AU167" s="18">
        <f t="shared" si="1354"/>
        <v>0</v>
      </c>
      <c r="AV167" s="18">
        <f t="shared" si="1355"/>
        <v>0</v>
      </c>
      <c r="AW167" s="18">
        <f t="shared" si="1356"/>
        <v>0</v>
      </c>
      <c r="AX167" s="4"/>
    </row>
    <row r="168" spans="1:50" outlineLevel="1">
      <c r="A168" s="8" t="str">
        <f>IF(C168=Форма!$B$7*1,"1 месяц",IF(C168&gt;Форма!$B$7,(LEFT(A167,SEARCH(" ",A167,1)-1)+1)&amp;" месяц",""))</f>
        <v>40 месяц</v>
      </c>
      <c r="B168" s="32" t="str">
        <f>IF(SUM($E$6:$L168)=0,"-",IF(SUM($E168:$L168)&gt;0,IF(AND($C168&gt;=$B$1,$C168&lt;=$B$2)*1=1,$A$1,"факт"),"прогноз"))</f>
        <v>-</v>
      </c>
      <c r="C168" s="33">
        <v>46569</v>
      </c>
      <c r="D168" s="34">
        <f>VLOOKUP($C168,'F1'!$A:$B,2,0)</f>
        <v>22</v>
      </c>
      <c r="E168" s="60"/>
      <c r="F168" s="60"/>
      <c r="G168" s="59"/>
      <c r="H168" s="59"/>
      <c r="I168" s="60"/>
      <c r="J168" s="60"/>
      <c r="K168" s="59"/>
      <c r="L168" s="59"/>
      <c r="M168" s="204">
        <f t="shared" si="1307"/>
        <v>0</v>
      </c>
      <c r="N168" s="15">
        <f t="shared" si="1308"/>
        <v>0</v>
      </c>
      <c r="O168" s="15">
        <f t="shared" si="1309"/>
        <v>0</v>
      </c>
      <c r="P168" s="15">
        <f t="shared" si="1310"/>
        <v>0</v>
      </c>
      <c r="Q168" s="204">
        <f t="shared" si="1311"/>
        <v>0</v>
      </c>
      <c r="R168" s="15">
        <f t="shared" si="1312"/>
        <v>0</v>
      </c>
      <c r="S168" s="15">
        <f t="shared" si="1313"/>
        <v>0</v>
      </c>
      <c r="T168" s="15">
        <f t="shared" si="1314"/>
        <v>0</v>
      </c>
      <c r="U168" s="9">
        <f t="shared" si="1315"/>
        <v>0</v>
      </c>
      <c r="V168" s="9">
        <f t="shared" si="1316"/>
        <v>0</v>
      </c>
      <c r="W168" s="28">
        <f t="shared" si="1317"/>
        <v>0</v>
      </c>
      <c r="X168" s="9">
        <f t="shared" si="1318"/>
        <v>0</v>
      </c>
      <c r="Y168" s="9">
        <f t="shared" si="1319"/>
        <v>0</v>
      </c>
      <c r="Z168" s="28">
        <f t="shared" si="1320"/>
        <v>0</v>
      </c>
      <c r="AA168" s="8"/>
      <c r="AB168" s="155">
        <f>IF(OR($M168="",$M168=0),0,IF(AB$2&lt;10,VLOOKUP(TEXT($C168,"МММ"),'Расчет нагрузки'!$L$2:$Q$13,AB$2,0),$D168*AB$2))</f>
        <v>0</v>
      </c>
      <c r="AC168" s="155">
        <f>IF(OR($Q168="",$Q168=0),0,IF(AC$2&lt;10,VLOOKUP(TEXT($C168,"МММ"),'Расчет нагрузки'!$L$2:$Q$13,AC$2,0),$D168*AC$2))</f>
        <v>0</v>
      </c>
      <c r="AD168" s="8"/>
      <c r="AE168" s="69">
        <v>1</v>
      </c>
      <c r="AF168" s="69">
        <v>1</v>
      </c>
      <c r="AG168" s="8"/>
      <c r="AH168" s="17">
        <f t="shared" si="1341"/>
        <v>0</v>
      </c>
      <c r="AI168" s="17">
        <f t="shared" si="1342"/>
        <v>0</v>
      </c>
      <c r="AJ168" s="17">
        <f t="shared" si="1343"/>
        <v>0</v>
      </c>
      <c r="AK168" s="17">
        <f t="shared" si="1344"/>
        <v>0</v>
      </c>
      <c r="AL168" s="17">
        <f t="shared" si="1345"/>
        <v>0</v>
      </c>
      <c r="AM168" s="17">
        <f t="shared" si="1346"/>
        <v>0</v>
      </c>
      <c r="AN168" s="17">
        <f t="shared" si="1347"/>
        <v>0</v>
      </c>
      <c r="AO168" s="17">
        <f t="shared" si="1348"/>
        <v>0</v>
      </c>
      <c r="AP168" s="18">
        <f t="shared" si="1349"/>
        <v>0</v>
      </c>
      <c r="AQ168" s="18">
        <f t="shared" si="1350"/>
        <v>0</v>
      </c>
      <c r="AR168" s="18">
        <f t="shared" si="1351"/>
        <v>0</v>
      </c>
      <c r="AS168" s="18">
        <f t="shared" si="1352"/>
        <v>0</v>
      </c>
      <c r="AT168" s="18">
        <f t="shared" si="1353"/>
        <v>0</v>
      </c>
      <c r="AU168" s="18">
        <f t="shared" si="1354"/>
        <v>0</v>
      </c>
      <c r="AV168" s="18">
        <f t="shared" si="1355"/>
        <v>0</v>
      </c>
      <c r="AW168" s="18">
        <f t="shared" si="1356"/>
        <v>0</v>
      </c>
      <c r="AX168" s="4"/>
    </row>
    <row r="169" spans="1:50" outlineLevel="1">
      <c r="A169" s="8" t="str">
        <f>IF(C169=Форма!$B$7*1,"1 месяц",IF(C169&gt;Форма!$B$7,(LEFT(A168,SEARCH(" ",A168,1)-1)+1)&amp;" месяц",""))</f>
        <v>41 месяц</v>
      </c>
      <c r="B169" s="32" t="str">
        <f>IF(SUM($E$6:$L169)=0,"-",IF(SUM($E169:$L169)&gt;0,IF(AND($C169&gt;=$B$1,$C169&lt;=$B$2)*1=1,$A$1,"факт"),"прогноз"))</f>
        <v>-</v>
      </c>
      <c r="C169" s="33">
        <v>46600</v>
      </c>
      <c r="D169" s="34">
        <f>VLOOKUP($C169,'F1'!$A:$B,2,0)</f>
        <v>22</v>
      </c>
      <c r="E169" s="60"/>
      <c r="F169" s="60"/>
      <c r="G169" s="59"/>
      <c r="H169" s="59"/>
      <c r="I169" s="60"/>
      <c r="J169" s="60"/>
      <c r="K169" s="59"/>
      <c r="L169" s="59"/>
      <c r="M169" s="204">
        <f t="shared" si="1307"/>
        <v>0</v>
      </c>
      <c r="N169" s="15">
        <f t="shared" si="1308"/>
        <v>0</v>
      </c>
      <c r="O169" s="15">
        <f t="shared" si="1309"/>
        <v>0</v>
      </c>
      <c r="P169" s="15">
        <f t="shared" si="1310"/>
        <v>0</v>
      </c>
      <c r="Q169" s="204">
        <f t="shared" si="1311"/>
        <v>0</v>
      </c>
      <c r="R169" s="15">
        <f t="shared" si="1312"/>
        <v>0</v>
      </c>
      <c r="S169" s="15">
        <f t="shared" si="1313"/>
        <v>0</v>
      </c>
      <c r="T169" s="15">
        <f t="shared" si="1314"/>
        <v>0</v>
      </c>
      <c r="U169" s="9">
        <f t="shared" si="1315"/>
        <v>0</v>
      </c>
      <c r="V169" s="9">
        <f t="shared" si="1316"/>
        <v>0</v>
      </c>
      <c r="W169" s="28">
        <f t="shared" si="1317"/>
        <v>0</v>
      </c>
      <c r="X169" s="9">
        <f t="shared" si="1318"/>
        <v>0</v>
      </c>
      <c r="Y169" s="9">
        <f t="shared" si="1319"/>
        <v>0</v>
      </c>
      <c r="Z169" s="28">
        <f t="shared" si="1320"/>
        <v>0</v>
      </c>
      <c r="AA169" s="8"/>
      <c r="AB169" s="155">
        <f>IF(OR($M169="",$M169=0),0,IF(AB$2&lt;10,VLOOKUP(TEXT($C169,"МММ"),'Расчет нагрузки'!$L$2:$Q$13,AB$2,0),$D169*AB$2))</f>
        <v>0</v>
      </c>
      <c r="AC169" s="155">
        <f>IF(OR($Q169="",$Q169=0),0,IF(AC$2&lt;10,VLOOKUP(TEXT($C169,"МММ"),'Расчет нагрузки'!$L$2:$Q$13,AC$2,0),$D169*AC$2))</f>
        <v>0</v>
      </c>
      <c r="AD169" s="8"/>
      <c r="AE169" s="69">
        <v>1</v>
      </c>
      <c r="AF169" s="69">
        <v>1</v>
      </c>
      <c r="AG169" s="8"/>
      <c r="AH169" s="17">
        <f t="shared" si="1341"/>
        <v>0</v>
      </c>
      <c r="AI169" s="17">
        <f t="shared" si="1342"/>
        <v>0</v>
      </c>
      <c r="AJ169" s="17">
        <f t="shared" si="1343"/>
        <v>0</v>
      </c>
      <c r="AK169" s="17">
        <f t="shared" si="1344"/>
        <v>0</v>
      </c>
      <c r="AL169" s="17">
        <f t="shared" si="1345"/>
        <v>0</v>
      </c>
      <c r="AM169" s="17">
        <f t="shared" si="1346"/>
        <v>0</v>
      </c>
      <c r="AN169" s="17">
        <f t="shared" si="1347"/>
        <v>0</v>
      </c>
      <c r="AO169" s="17">
        <f t="shared" si="1348"/>
        <v>0</v>
      </c>
      <c r="AP169" s="18">
        <f t="shared" si="1349"/>
        <v>0</v>
      </c>
      <c r="AQ169" s="18">
        <f t="shared" si="1350"/>
        <v>0</v>
      </c>
      <c r="AR169" s="18">
        <f t="shared" si="1351"/>
        <v>0</v>
      </c>
      <c r="AS169" s="18">
        <f t="shared" si="1352"/>
        <v>0</v>
      </c>
      <c r="AT169" s="18">
        <f t="shared" si="1353"/>
        <v>0</v>
      </c>
      <c r="AU169" s="18">
        <f t="shared" si="1354"/>
        <v>0</v>
      </c>
      <c r="AV169" s="18">
        <f t="shared" si="1355"/>
        <v>0</v>
      </c>
      <c r="AW169" s="18">
        <f t="shared" si="1356"/>
        <v>0</v>
      </c>
      <c r="AX169" s="4"/>
    </row>
    <row r="170" spans="1:50" outlineLevel="1">
      <c r="A170" s="8" t="str">
        <f>IF(C170=Форма!$B$7*1,"1 месяц",IF(C170&gt;Форма!$B$7,(LEFT(A169,SEARCH(" ",A169,1)-1)+1)&amp;" месяц",""))</f>
        <v>42 месяц</v>
      </c>
      <c r="B170" s="32" t="str">
        <f>IF(SUM($E$6:$L170)=0,"-",IF(SUM($E170:$L170)&gt;0,IF(AND($C170&gt;=$B$1,$C170&lt;=$B$2)*1=1,$A$1,"факт"),"прогноз"))</f>
        <v>-</v>
      </c>
      <c r="C170" s="33">
        <v>46631</v>
      </c>
      <c r="D170" s="34">
        <f>VLOOKUP($C170,'F1'!$A:$B,2,0)</f>
        <v>22</v>
      </c>
      <c r="E170" s="60"/>
      <c r="F170" s="60"/>
      <c r="G170" s="59"/>
      <c r="H170" s="59"/>
      <c r="I170" s="60"/>
      <c r="J170" s="60"/>
      <c r="K170" s="59"/>
      <c r="L170" s="59"/>
      <c r="M170" s="204">
        <f t="shared" si="1307"/>
        <v>0</v>
      </c>
      <c r="N170" s="15">
        <f t="shared" si="1308"/>
        <v>0</v>
      </c>
      <c r="O170" s="15">
        <f t="shared" si="1309"/>
        <v>0</v>
      </c>
      <c r="P170" s="15">
        <f t="shared" si="1310"/>
        <v>0</v>
      </c>
      <c r="Q170" s="204">
        <f t="shared" si="1311"/>
        <v>0</v>
      </c>
      <c r="R170" s="15">
        <f t="shared" si="1312"/>
        <v>0</v>
      </c>
      <c r="S170" s="15">
        <f t="shared" si="1313"/>
        <v>0</v>
      </c>
      <c r="T170" s="15">
        <f t="shared" si="1314"/>
        <v>0</v>
      </c>
      <c r="U170" s="9">
        <f t="shared" si="1315"/>
        <v>0</v>
      </c>
      <c r="V170" s="9">
        <f t="shared" si="1316"/>
        <v>0</v>
      </c>
      <c r="W170" s="28">
        <f t="shared" si="1317"/>
        <v>0</v>
      </c>
      <c r="X170" s="9">
        <f t="shared" si="1318"/>
        <v>0</v>
      </c>
      <c r="Y170" s="9">
        <f t="shared" si="1319"/>
        <v>0</v>
      </c>
      <c r="Z170" s="28">
        <f t="shared" si="1320"/>
        <v>0</v>
      </c>
      <c r="AA170" s="8"/>
      <c r="AB170" s="155">
        <f>IF(OR($M170="",$M170=0),0,IF(AB$2&lt;10,VLOOKUP(TEXT($C170,"МММ"),'Расчет нагрузки'!$L$2:$Q$13,AB$2,0),$D170*AB$2))</f>
        <v>0</v>
      </c>
      <c r="AC170" s="155">
        <f>IF(OR($Q170="",$Q170=0),0,IF(AC$2&lt;10,VLOOKUP(TEXT($C170,"МММ"),'Расчет нагрузки'!$L$2:$Q$13,AC$2,0),$D170*AC$2))</f>
        <v>0</v>
      </c>
      <c r="AD170" s="8"/>
      <c r="AE170" s="69">
        <v>1</v>
      </c>
      <c r="AF170" s="69">
        <v>1</v>
      </c>
      <c r="AG170" s="8"/>
      <c r="AH170" s="17">
        <f t="shared" si="1341"/>
        <v>0</v>
      </c>
      <c r="AI170" s="17">
        <f t="shared" si="1342"/>
        <v>0</v>
      </c>
      <c r="AJ170" s="17">
        <f t="shared" si="1343"/>
        <v>0</v>
      </c>
      <c r="AK170" s="17">
        <f t="shared" si="1344"/>
        <v>0</v>
      </c>
      <c r="AL170" s="17">
        <f t="shared" si="1345"/>
        <v>0</v>
      </c>
      <c r="AM170" s="17">
        <f t="shared" si="1346"/>
        <v>0</v>
      </c>
      <c r="AN170" s="17">
        <f t="shared" si="1347"/>
        <v>0</v>
      </c>
      <c r="AO170" s="17">
        <f t="shared" si="1348"/>
        <v>0</v>
      </c>
      <c r="AP170" s="18">
        <f t="shared" si="1349"/>
        <v>0</v>
      </c>
      <c r="AQ170" s="18">
        <f t="shared" si="1350"/>
        <v>0</v>
      </c>
      <c r="AR170" s="18">
        <f t="shared" si="1351"/>
        <v>0</v>
      </c>
      <c r="AS170" s="18">
        <f t="shared" si="1352"/>
        <v>0</v>
      </c>
      <c r="AT170" s="18">
        <f t="shared" si="1353"/>
        <v>0</v>
      </c>
      <c r="AU170" s="18">
        <f t="shared" si="1354"/>
        <v>0</v>
      </c>
      <c r="AV170" s="18">
        <f t="shared" si="1355"/>
        <v>0</v>
      </c>
      <c r="AW170" s="18">
        <f t="shared" si="1356"/>
        <v>0</v>
      </c>
      <c r="AX170" s="4"/>
    </row>
    <row r="171" spans="1:50" outlineLevel="1">
      <c r="A171" s="8" t="str">
        <f>IF(C171=Форма!$B$7*1,"1 месяц",IF(C171&gt;Форма!$B$7,(LEFT(A170,SEARCH(" ",A170,1)-1)+1)&amp;" месяц",""))</f>
        <v>43 месяц</v>
      </c>
      <c r="B171" s="32" t="str">
        <f>IF(SUM($E$6:$L171)=0,"-",IF(SUM($E171:$L171)&gt;0,IF(AND($C171&gt;=$B$1,$C171&lt;=$B$2)*1=1,$A$1,"факт"),"прогноз"))</f>
        <v>-</v>
      </c>
      <c r="C171" s="33">
        <v>46661</v>
      </c>
      <c r="D171" s="34">
        <f>VLOOKUP($C171,'F1'!$A:$B,2,0)</f>
        <v>21</v>
      </c>
      <c r="E171" s="60"/>
      <c r="F171" s="60"/>
      <c r="G171" s="59"/>
      <c r="H171" s="59"/>
      <c r="I171" s="60"/>
      <c r="J171" s="60"/>
      <c r="K171" s="59"/>
      <c r="L171" s="59"/>
      <c r="M171" s="204">
        <f t="shared" si="1307"/>
        <v>0</v>
      </c>
      <c r="N171" s="15">
        <f t="shared" si="1308"/>
        <v>0</v>
      </c>
      <c r="O171" s="15">
        <f t="shared" si="1309"/>
        <v>0</v>
      </c>
      <c r="P171" s="15">
        <f t="shared" si="1310"/>
        <v>0</v>
      </c>
      <c r="Q171" s="204">
        <f t="shared" si="1311"/>
        <v>0</v>
      </c>
      <c r="R171" s="15">
        <f t="shared" si="1312"/>
        <v>0</v>
      </c>
      <c r="S171" s="15">
        <f t="shared" si="1313"/>
        <v>0</v>
      </c>
      <c r="T171" s="15">
        <f t="shared" si="1314"/>
        <v>0</v>
      </c>
      <c r="U171" s="9">
        <f t="shared" si="1315"/>
        <v>0</v>
      </c>
      <c r="V171" s="9">
        <f t="shared" si="1316"/>
        <v>0</v>
      </c>
      <c r="W171" s="28">
        <f t="shared" si="1317"/>
        <v>0</v>
      </c>
      <c r="X171" s="9">
        <f t="shared" si="1318"/>
        <v>0</v>
      </c>
      <c r="Y171" s="9">
        <f t="shared" si="1319"/>
        <v>0</v>
      </c>
      <c r="Z171" s="28">
        <f t="shared" si="1320"/>
        <v>0</v>
      </c>
      <c r="AA171" s="8"/>
      <c r="AB171" s="155">
        <f>IF(OR($M171="",$M171=0),0,IF(AB$2&lt;10,VLOOKUP(TEXT($C171,"МММ"),'Расчет нагрузки'!$L$2:$Q$13,AB$2,0),$D171*AB$2))</f>
        <v>0</v>
      </c>
      <c r="AC171" s="155">
        <f>IF(OR($Q171="",$Q171=0),0,IF(AC$2&lt;10,VLOOKUP(TEXT($C171,"МММ"),'Расчет нагрузки'!$L$2:$Q$13,AC$2,0),$D171*AC$2))</f>
        <v>0</v>
      </c>
      <c r="AD171" s="8"/>
      <c r="AE171" s="69">
        <v>1</v>
      </c>
      <c r="AF171" s="69">
        <v>1</v>
      </c>
      <c r="AG171" s="8"/>
      <c r="AH171" s="17">
        <f t="shared" si="1341"/>
        <v>0</v>
      </c>
      <c r="AI171" s="17">
        <f t="shared" si="1342"/>
        <v>0</v>
      </c>
      <c r="AJ171" s="17">
        <f t="shared" si="1343"/>
        <v>0</v>
      </c>
      <c r="AK171" s="17">
        <f t="shared" si="1344"/>
        <v>0</v>
      </c>
      <c r="AL171" s="17">
        <f t="shared" si="1345"/>
        <v>0</v>
      </c>
      <c r="AM171" s="17">
        <f t="shared" si="1346"/>
        <v>0</v>
      </c>
      <c r="AN171" s="17">
        <f t="shared" si="1347"/>
        <v>0</v>
      </c>
      <c r="AO171" s="17">
        <f t="shared" si="1348"/>
        <v>0</v>
      </c>
      <c r="AP171" s="18">
        <f t="shared" si="1349"/>
        <v>0</v>
      </c>
      <c r="AQ171" s="18">
        <f t="shared" si="1350"/>
        <v>0</v>
      </c>
      <c r="AR171" s="18">
        <f t="shared" si="1351"/>
        <v>0</v>
      </c>
      <c r="AS171" s="18">
        <f t="shared" si="1352"/>
        <v>0</v>
      </c>
      <c r="AT171" s="18">
        <f t="shared" si="1353"/>
        <v>0</v>
      </c>
      <c r="AU171" s="18">
        <f t="shared" si="1354"/>
        <v>0</v>
      </c>
      <c r="AV171" s="18">
        <f t="shared" si="1355"/>
        <v>0</v>
      </c>
      <c r="AW171" s="18">
        <f t="shared" si="1356"/>
        <v>0</v>
      </c>
      <c r="AX171" s="4"/>
    </row>
    <row r="172" spans="1:50" outlineLevel="1">
      <c r="A172" s="8" t="str">
        <f>IF(C172=Форма!$B$7*1,"1 месяц",IF(C172&gt;Форма!$B$7,(LEFT(A171,SEARCH(" ",A171,1)-1)+1)&amp;" месяц",""))</f>
        <v>44 месяц</v>
      </c>
      <c r="B172" s="32" t="str">
        <f>IF(SUM($E$6:$L172)=0,"-",IF(SUM($E172:$L172)&gt;0,IF(AND($C172&gt;=$B$1,$C172&lt;=$B$2)*1=1,$A$1,"факт"),"прогноз"))</f>
        <v>-</v>
      </c>
      <c r="C172" s="33">
        <v>46692</v>
      </c>
      <c r="D172" s="34">
        <f>VLOOKUP($C172,'F1'!$A:$B,2,0)</f>
        <v>20</v>
      </c>
      <c r="E172" s="60"/>
      <c r="F172" s="60"/>
      <c r="G172" s="59"/>
      <c r="H172" s="59"/>
      <c r="I172" s="60"/>
      <c r="J172" s="60"/>
      <c r="K172" s="59"/>
      <c r="L172" s="59"/>
      <c r="M172" s="204">
        <f t="shared" si="1307"/>
        <v>0</v>
      </c>
      <c r="N172" s="15">
        <f t="shared" si="1308"/>
        <v>0</v>
      </c>
      <c r="O172" s="15">
        <f t="shared" si="1309"/>
        <v>0</v>
      </c>
      <c r="P172" s="15">
        <f t="shared" si="1310"/>
        <v>0</v>
      </c>
      <c r="Q172" s="204">
        <f t="shared" si="1311"/>
        <v>0</v>
      </c>
      <c r="R172" s="15">
        <f t="shared" si="1312"/>
        <v>0</v>
      </c>
      <c r="S172" s="15">
        <f t="shared" si="1313"/>
        <v>0</v>
      </c>
      <c r="T172" s="15">
        <f t="shared" si="1314"/>
        <v>0</v>
      </c>
      <c r="U172" s="9">
        <f t="shared" si="1315"/>
        <v>0</v>
      </c>
      <c r="V172" s="9">
        <f t="shared" si="1316"/>
        <v>0</v>
      </c>
      <c r="W172" s="28">
        <f t="shared" si="1317"/>
        <v>0</v>
      </c>
      <c r="X172" s="9">
        <f t="shared" si="1318"/>
        <v>0</v>
      </c>
      <c r="Y172" s="9">
        <f t="shared" si="1319"/>
        <v>0</v>
      </c>
      <c r="Z172" s="28">
        <f t="shared" si="1320"/>
        <v>0</v>
      </c>
      <c r="AA172" s="8"/>
      <c r="AB172" s="155">
        <f>IF(OR($M172="",$M172=0),0,IF(AB$2&lt;10,VLOOKUP(TEXT($C172,"МММ"),'Расчет нагрузки'!$L$2:$Q$13,AB$2,0),$D172*AB$2))</f>
        <v>0</v>
      </c>
      <c r="AC172" s="155">
        <f>IF(OR($Q172="",$Q172=0),0,IF(AC$2&lt;10,VLOOKUP(TEXT($C172,"МММ"),'Расчет нагрузки'!$L$2:$Q$13,AC$2,0),$D172*AC$2))</f>
        <v>0</v>
      </c>
      <c r="AD172" s="8"/>
      <c r="AE172" s="69">
        <v>1</v>
      </c>
      <c r="AF172" s="69">
        <v>1</v>
      </c>
      <c r="AG172" s="8"/>
      <c r="AH172" s="17">
        <f t="shared" si="1341"/>
        <v>0</v>
      </c>
      <c r="AI172" s="17">
        <f t="shared" si="1342"/>
        <v>0</v>
      </c>
      <c r="AJ172" s="17">
        <f t="shared" si="1343"/>
        <v>0</v>
      </c>
      <c r="AK172" s="17">
        <f t="shared" si="1344"/>
        <v>0</v>
      </c>
      <c r="AL172" s="17">
        <f t="shared" si="1345"/>
        <v>0</v>
      </c>
      <c r="AM172" s="17">
        <f t="shared" si="1346"/>
        <v>0</v>
      </c>
      <c r="AN172" s="17">
        <f t="shared" si="1347"/>
        <v>0</v>
      </c>
      <c r="AO172" s="17">
        <f t="shared" si="1348"/>
        <v>0</v>
      </c>
      <c r="AP172" s="18">
        <f t="shared" si="1349"/>
        <v>0</v>
      </c>
      <c r="AQ172" s="18">
        <f t="shared" si="1350"/>
        <v>0</v>
      </c>
      <c r="AR172" s="18">
        <f t="shared" si="1351"/>
        <v>0</v>
      </c>
      <c r="AS172" s="18">
        <f t="shared" si="1352"/>
        <v>0</v>
      </c>
      <c r="AT172" s="18">
        <f t="shared" si="1353"/>
        <v>0</v>
      </c>
      <c r="AU172" s="18">
        <f t="shared" si="1354"/>
        <v>0</v>
      </c>
      <c r="AV172" s="18">
        <f t="shared" si="1355"/>
        <v>0</v>
      </c>
      <c r="AW172" s="18">
        <f t="shared" si="1356"/>
        <v>0</v>
      </c>
      <c r="AX172" s="4"/>
    </row>
    <row r="173" spans="1:50" outlineLevel="1">
      <c r="A173" s="8" t="str">
        <f>IF(C173=Форма!$B$7*1,"1 месяц",IF(C173&gt;Форма!$B$7,(LEFT(A172,SEARCH(" ",A172,1)-1)+1)&amp;" месяц",""))</f>
        <v>45 месяц</v>
      </c>
      <c r="B173" s="32" t="str">
        <f>IF(SUM($E$6:$L173)=0,"-",IF(SUM($E173:$L173)&gt;0,IF(AND($C173&gt;=$B$1,$C173&lt;=$B$2)*1=1,$A$1,"факт"),"прогноз"))</f>
        <v>-</v>
      </c>
      <c r="C173" s="33">
        <v>46722</v>
      </c>
      <c r="D173" s="34">
        <f>VLOOKUP($C173,'F1'!$A:$B,2,0)</f>
        <v>22</v>
      </c>
      <c r="E173" s="60"/>
      <c r="F173" s="60"/>
      <c r="G173" s="59"/>
      <c r="H173" s="59"/>
      <c r="I173" s="60"/>
      <c r="J173" s="60"/>
      <c r="K173" s="59"/>
      <c r="L173" s="59"/>
      <c r="M173" s="204">
        <f t="shared" si="1307"/>
        <v>0</v>
      </c>
      <c r="N173" s="15">
        <f t="shared" si="1308"/>
        <v>0</v>
      </c>
      <c r="O173" s="15">
        <f t="shared" si="1309"/>
        <v>0</v>
      </c>
      <c r="P173" s="15">
        <f t="shared" si="1310"/>
        <v>0</v>
      </c>
      <c r="Q173" s="204">
        <f t="shared" si="1311"/>
        <v>0</v>
      </c>
      <c r="R173" s="15">
        <f t="shared" si="1312"/>
        <v>0</v>
      </c>
      <c r="S173" s="15">
        <f t="shared" si="1313"/>
        <v>0</v>
      </c>
      <c r="T173" s="15">
        <f t="shared" si="1314"/>
        <v>0</v>
      </c>
      <c r="U173" s="9">
        <f t="shared" si="1315"/>
        <v>0</v>
      </c>
      <c r="V173" s="9">
        <f t="shared" si="1316"/>
        <v>0</v>
      </c>
      <c r="W173" s="28">
        <f t="shared" si="1317"/>
        <v>0</v>
      </c>
      <c r="X173" s="9">
        <f t="shared" si="1318"/>
        <v>0</v>
      </c>
      <c r="Y173" s="9">
        <f t="shared" si="1319"/>
        <v>0</v>
      </c>
      <c r="Z173" s="28">
        <f t="shared" si="1320"/>
        <v>0</v>
      </c>
      <c r="AA173" s="8"/>
      <c r="AB173" s="155">
        <f>IF(OR($M173="",$M173=0),0,IF(AB$2&lt;10,VLOOKUP(TEXT($C173,"МММ"),'Расчет нагрузки'!$L$2:$Q$13,AB$2,0),$D173*AB$2))</f>
        <v>0</v>
      </c>
      <c r="AC173" s="155">
        <f>IF(OR($Q173="",$Q173=0),0,IF(AC$2&lt;10,VLOOKUP(TEXT($C173,"МММ"),'Расчет нагрузки'!$L$2:$Q$13,AC$2,0),$D173*AC$2))</f>
        <v>0</v>
      </c>
      <c r="AD173" s="8"/>
      <c r="AE173" s="69">
        <v>1</v>
      </c>
      <c r="AF173" s="69">
        <v>1</v>
      </c>
      <c r="AG173" s="8"/>
      <c r="AH173" s="17">
        <f t="shared" si="1341"/>
        <v>0</v>
      </c>
      <c r="AI173" s="17">
        <f t="shared" si="1342"/>
        <v>0</v>
      </c>
      <c r="AJ173" s="17">
        <f t="shared" si="1343"/>
        <v>0</v>
      </c>
      <c r="AK173" s="17">
        <f t="shared" si="1344"/>
        <v>0</v>
      </c>
      <c r="AL173" s="17">
        <f t="shared" si="1345"/>
        <v>0</v>
      </c>
      <c r="AM173" s="17">
        <f t="shared" si="1346"/>
        <v>0</v>
      </c>
      <c r="AN173" s="17">
        <f t="shared" si="1347"/>
        <v>0</v>
      </c>
      <c r="AO173" s="17">
        <f t="shared" si="1348"/>
        <v>0</v>
      </c>
      <c r="AP173" s="18">
        <f t="shared" si="1349"/>
        <v>0</v>
      </c>
      <c r="AQ173" s="18">
        <f t="shared" si="1350"/>
        <v>0</v>
      </c>
      <c r="AR173" s="18">
        <f t="shared" si="1351"/>
        <v>0</v>
      </c>
      <c r="AS173" s="18">
        <f t="shared" si="1352"/>
        <v>0</v>
      </c>
      <c r="AT173" s="18">
        <f t="shared" si="1353"/>
        <v>0</v>
      </c>
      <c r="AU173" s="18">
        <f t="shared" si="1354"/>
        <v>0</v>
      </c>
      <c r="AV173" s="18">
        <f t="shared" si="1355"/>
        <v>0</v>
      </c>
      <c r="AW173" s="18">
        <f t="shared" si="1356"/>
        <v>0</v>
      </c>
      <c r="AX173" s="4"/>
    </row>
    <row r="174" spans="1:50" outlineLevel="1">
      <c r="A174" s="8" t="str">
        <f>IF(C174=Форма!$B$7*1,"1 месяц",IF(C174&gt;Форма!$B$7,(LEFT(A173,SEARCH(" ",A173,1)-1)+1)&amp;" месяц",""))</f>
        <v>46 месяц</v>
      </c>
      <c r="B174" s="32" t="str">
        <f>IF(SUM($E$6:$L174)=0,"-",IF(SUM($E174:$L174)&gt;0,IF(AND($C174&gt;=$B$1,$C174&lt;=$B$2)*1=1,$A$1,"факт"),"прогноз"))</f>
        <v>-</v>
      </c>
      <c r="C174" s="33">
        <v>46753</v>
      </c>
      <c r="D174" s="34">
        <f>VLOOKUP($C174,'F1'!$A:$B,2,0)</f>
        <v>16</v>
      </c>
      <c r="E174" s="60"/>
      <c r="F174" s="60"/>
      <c r="G174" s="59"/>
      <c r="H174" s="59"/>
      <c r="I174" s="60"/>
      <c r="J174" s="60"/>
      <c r="K174" s="59"/>
      <c r="L174" s="59"/>
      <c r="M174" s="204">
        <f t="shared" si="1307"/>
        <v>0</v>
      </c>
      <c r="N174" s="15">
        <f t="shared" si="1308"/>
        <v>0</v>
      </c>
      <c r="O174" s="15">
        <f t="shared" si="1309"/>
        <v>0</v>
      </c>
      <c r="P174" s="15">
        <f t="shared" si="1310"/>
        <v>0</v>
      </c>
      <c r="Q174" s="204">
        <f t="shared" si="1311"/>
        <v>0</v>
      </c>
      <c r="R174" s="15">
        <f t="shared" si="1312"/>
        <v>0</v>
      </c>
      <c r="S174" s="15">
        <f t="shared" si="1313"/>
        <v>0</v>
      </c>
      <c r="T174" s="15">
        <f t="shared" si="1314"/>
        <v>0</v>
      </c>
      <c r="U174" s="9">
        <f t="shared" si="1315"/>
        <v>0</v>
      </c>
      <c r="V174" s="9">
        <f t="shared" si="1316"/>
        <v>0</v>
      </c>
      <c r="W174" s="28">
        <f t="shared" si="1317"/>
        <v>0</v>
      </c>
      <c r="X174" s="9">
        <f t="shared" si="1318"/>
        <v>0</v>
      </c>
      <c r="Y174" s="9">
        <f t="shared" si="1319"/>
        <v>0</v>
      </c>
      <c r="Z174" s="28">
        <f t="shared" si="1320"/>
        <v>0</v>
      </c>
      <c r="AA174" s="8"/>
      <c r="AB174" s="155">
        <f>IF(OR($M174="",$M174=0),0,IF(AB$2&lt;10,VLOOKUP(TEXT($C174,"МММ"),'Расчет нагрузки'!$L$2:$Q$13,AB$2,0),$D174*AB$2))</f>
        <v>0</v>
      </c>
      <c r="AC174" s="155">
        <f>IF(OR($Q174="",$Q174=0),0,IF(AC$2&lt;10,VLOOKUP(TEXT($C174,"МММ"),'Расчет нагрузки'!$L$2:$Q$13,AC$2,0),$D174*AC$2))</f>
        <v>0</v>
      </c>
      <c r="AD174" s="8"/>
      <c r="AE174" s="69">
        <v>1</v>
      </c>
      <c r="AF174" s="69">
        <v>1</v>
      </c>
      <c r="AG174" s="8"/>
      <c r="AH174" s="17">
        <f t="shared" ref="AH174:AH185" si="1357">M174*$D174*AE174</f>
        <v>0</v>
      </c>
      <c r="AI174" s="17">
        <f t="shared" ref="AI174:AI185" si="1358">IF(AI$2*AH174&lt;0,0,AI$2*AH174)</f>
        <v>0</v>
      </c>
      <c r="AJ174" s="17">
        <f t="shared" ref="AJ174:AJ185" si="1359">AJ$2*AH174</f>
        <v>0</v>
      </c>
      <c r="AK174" s="17">
        <f t="shared" ref="AK174:AK185" si="1360">AK$2*AH174</f>
        <v>0</v>
      </c>
      <c r="AL174" s="17">
        <f t="shared" ref="AL174:AL185" si="1361">Q174*$D174*AF174</f>
        <v>0</v>
      </c>
      <c r="AM174" s="17">
        <f t="shared" ref="AM174:AM185" si="1362">IF(AM$2*AL174&lt;0,0,AM$2*AL174)</f>
        <v>0</v>
      </c>
      <c r="AN174" s="17">
        <f t="shared" ref="AN174:AN185" si="1363">AN$2*AL174</f>
        <v>0</v>
      </c>
      <c r="AO174" s="17">
        <f t="shared" ref="AO174:AO185" si="1364">AO$2*AL174</f>
        <v>0</v>
      </c>
      <c r="AP174" s="18">
        <f t="shared" ref="AP174:AP185" si="1365">MIN(AH174,AB174*AE174)</f>
        <v>0</v>
      </c>
      <c r="AQ174" s="18">
        <f t="shared" ref="AQ174:AQ185" si="1366">IF(AQ$2*AP174&lt;0,0,AQ$2*AP174)</f>
        <v>0</v>
      </c>
      <c r="AR174" s="18">
        <f t="shared" ref="AR174:AR185" si="1367">AR$2*AP174</f>
        <v>0</v>
      </c>
      <c r="AS174" s="18">
        <f t="shared" ref="AS174:AS185" si="1368">AS$2*AP174</f>
        <v>0</v>
      </c>
      <c r="AT174" s="18">
        <f t="shared" ref="AT174:AT185" si="1369">MIN(AL174,AC174*AF174)</f>
        <v>0</v>
      </c>
      <c r="AU174" s="18">
        <f t="shared" ref="AU174:AU185" si="1370">IF(AU$2*AT174&lt;0,0,AU$2*AT174)</f>
        <v>0</v>
      </c>
      <c r="AV174" s="18">
        <f t="shared" ref="AV174:AV185" si="1371">AV$2*AT174</f>
        <v>0</v>
      </c>
      <c r="AW174" s="18">
        <f t="shared" ref="AW174:AW185" si="1372">AW$2*AT174</f>
        <v>0</v>
      </c>
      <c r="AX174" s="4"/>
    </row>
    <row r="175" spans="1:50" outlineLevel="1">
      <c r="A175" s="8" t="str">
        <f>IF(C175=Форма!$B$7*1,"1 месяц",IF(C175&gt;Форма!$B$7,(LEFT(A174,SEARCH(" ",A174,1)-1)+1)&amp;" месяц",""))</f>
        <v>47 месяц</v>
      </c>
      <c r="B175" s="32" t="str">
        <f>IF(SUM($E$6:$L175)=0,"-",IF(SUM($E175:$L175)&gt;0,IF(AND($C175&gt;=$B$1,$C175&lt;=$B$2)*1=1,$A$1,"факт"),"прогноз"))</f>
        <v>-</v>
      </c>
      <c r="C175" s="33">
        <v>46784</v>
      </c>
      <c r="D175" s="34">
        <f>VLOOKUP($C175,'F1'!$A:$B,2,0)</f>
        <v>20</v>
      </c>
      <c r="E175" s="60"/>
      <c r="F175" s="60"/>
      <c r="G175" s="59"/>
      <c r="H175" s="59"/>
      <c r="I175" s="60"/>
      <c r="J175" s="60"/>
      <c r="K175" s="59"/>
      <c r="L175" s="59"/>
      <c r="M175" s="204">
        <f t="shared" si="1307"/>
        <v>0</v>
      </c>
      <c r="N175" s="15">
        <f t="shared" si="1308"/>
        <v>0</v>
      </c>
      <c r="O175" s="15">
        <f t="shared" si="1309"/>
        <v>0</v>
      </c>
      <c r="P175" s="15">
        <f t="shared" si="1310"/>
        <v>0</v>
      </c>
      <c r="Q175" s="204">
        <f t="shared" si="1311"/>
        <v>0</v>
      </c>
      <c r="R175" s="15">
        <f t="shared" si="1312"/>
        <v>0</v>
      </c>
      <c r="S175" s="15">
        <f t="shared" si="1313"/>
        <v>0</v>
      </c>
      <c r="T175" s="15">
        <f t="shared" si="1314"/>
        <v>0</v>
      </c>
      <c r="U175" s="9">
        <f t="shared" si="1315"/>
        <v>0</v>
      </c>
      <c r="V175" s="9">
        <f t="shared" si="1316"/>
        <v>0</v>
      </c>
      <c r="W175" s="28">
        <f t="shared" si="1317"/>
        <v>0</v>
      </c>
      <c r="X175" s="9">
        <f t="shared" si="1318"/>
        <v>0</v>
      </c>
      <c r="Y175" s="9">
        <f t="shared" si="1319"/>
        <v>0</v>
      </c>
      <c r="Z175" s="28">
        <f t="shared" si="1320"/>
        <v>0</v>
      </c>
      <c r="AA175" s="8"/>
      <c r="AB175" s="155">
        <f>IF(OR($M175="",$M175=0),0,IF(AB$2&lt;10,VLOOKUP(TEXT($C175,"МММ"),'Расчет нагрузки'!$L$2:$Q$13,AB$2,0),$D175*AB$2))</f>
        <v>0</v>
      </c>
      <c r="AC175" s="155">
        <f>IF(OR($Q175="",$Q175=0),0,IF(AC$2&lt;10,VLOOKUP(TEXT($C175,"МММ"),'Расчет нагрузки'!$L$2:$Q$13,AC$2,0),$D175*AC$2))</f>
        <v>0</v>
      </c>
      <c r="AD175" s="8"/>
      <c r="AE175" s="69">
        <v>1</v>
      </c>
      <c r="AF175" s="69">
        <v>1</v>
      </c>
      <c r="AG175" s="8"/>
      <c r="AH175" s="17">
        <f t="shared" si="1357"/>
        <v>0</v>
      </c>
      <c r="AI175" s="17">
        <f t="shared" si="1358"/>
        <v>0</v>
      </c>
      <c r="AJ175" s="17">
        <f t="shared" si="1359"/>
        <v>0</v>
      </c>
      <c r="AK175" s="17">
        <f t="shared" si="1360"/>
        <v>0</v>
      </c>
      <c r="AL175" s="17">
        <f t="shared" si="1361"/>
        <v>0</v>
      </c>
      <c r="AM175" s="17">
        <f t="shared" si="1362"/>
        <v>0</v>
      </c>
      <c r="AN175" s="17">
        <f t="shared" si="1363"/>
        <v>0</v>
      </c>
      <c r="AO175" s="17">
        <f t="shared" si="1364"/>
        <v>0</v>
      </c>
      <c r="AP175" s="18">
        <f t="shared" si="1365"/>
        <v>0</v>
      </c>
      <c r="AQ175" s="18">
        <f t="shared" si="1366"/>
        <v>0</v>
      </c>
      <c r="AR175" s="18">
        <f t="shared" si="1367"/>
        <v>0</v>
      </c>
      <c r="AS175" s="18">
        <f t="shared" si="1368"/>
        <v>0</v>
      </c>
      <c r="AT175" s="18">
        <f t="shared" si="1369"/>
        <v>0</v>
      </c>
      <c r="AU175" s="18">
        <f t="shared" si="1370"/>
        <v>0</v>
      </c>
      <c r="AV175" s="18">
        <f t="shared" si="1371"/>
        <v>0</v>
      </c>
      <c r="AW175" s="18">
        <f t="shared" si="1372"/>
        <v>0</v>
      </c>
      <c r="AX175" s="4"/>
    </row>
    <row r="176" spans="1:50" outlineLevel="1">
      <c r="A176" s="8" t="str">
        <f>IF(C176=Форма!$B$7*1,"1 месяц",IF(C176&gt;Форма!$B$7,(LEFT(A175,SEARCH(" ",A175,1)-1)+1)&amp;" месяц",""))</f>
        <v>48 месяц</v>
      </c>
      <c r="B176" s="32" t="str">
        <f>IF(SUM($E$6:$L176)=0,"-",IF(SUM($E176:$L176)&gt;0,IF(AND($C176&gt;=$B$1,$C176&lt;=$B$2)*1=1,$A$1,"факт"),"прогноз"))</f>
        <v>-</v>
      </c>
      <c r="C176" s="33">
        <v>46813</v>
      </c>
      <c r="D176" s="34">
        <f>VLOOKUP($C176,'F1'!$A:$B,2,0)</f>
        <v>22</v>
      </c>
      <c r="E176" s="60"/>
      <c r="F176" s="60"/>
      <c r="G176" s="59"/>
      <c r="H176" s="59"/>
      <c r="I176" s="60"/>
      <c r="J176" s="60"/>
      <c r="K176" s="59"/>
      <c r="L176" s="59"/>
      <c r="M176" s="204">
        <f t="shared" si="1307"/>
        <v>0</v>
      </c>
      <c r="N176" s="15">
        <f t="shared" si="1308"/>
        <v>0</v>
      </c>
      <c r="O176" s="15">
        <f t="shared" si="1309"/>
        <v>0</v>
      </c>
      <c r="P176" s="15">
        <f t="shared" si="1310"/>
        <v>0</v>
      </c>
      <c r="Q176" s="204">
        <f t="shared" si="1311"/>
        <v>0</v>
      </c>
      <c r="R176" s="15">
        <f t="shared" si="1312"/>
        <v>0</v>
      </c>
      <c r="S176" s="15">
        <f t="shared" si="1313"/>
        <v>0</v>
      </c>
      <c r="T176" s="15">
        <f t="shared" si="1314"/>
        <v>0</v>
      </c>
      <c r="U176" s="9">
        <f t="shared" si="1315"/>
        <v>0</v>
      </c>
      <c r="V176" s="9">
        <f t="shared" si="1316"/>
        <v>0</v>
      </c>
      <c r="W176" s="28">
        <f t="shared" si="1317"/>
        <v>0</v>
      </c>
      <c r="X176" s="9">
        <f t="shared" si="1318"/>
        <v>0</v>
      </c>
      <c r="Y176" s="9">
        <f t="shared" si="1319"/>
        <v>0</v>
      </c>
      <c r="Z176" s="28">
        <f t="shared" si="1320"/>
        <v>0</v>
      </c>
      <c r="AA176" s="8"/>
      <c r="AB176" s="155">
        <f>IF(OR($M176="",$M176=0),0,IF(AB$2&lt;10,VLOOKUP(TEXT($C176,"МММ"),'Расчет нагрузки'!$L$2:$Q$13,AB$2,0),$D176*AB$2))</f>
        <v>0</v>
      </c>
      <c r="AC176" s="155">
        <f>IF(OR($Q176="",$Q176=0),0,IF(AC$2&lt;10,VLOOKUP(TEXT($C176,"МММ"),'Расчет нагрузки'!$L$2:$Q$13,AC$2,0),$D176*AC$2))</f>
        <v>0</v>
      </c>
      <c r="AD176" s="8"/>
      <c r="AE176" s="69">
        <v>1</v>
      </c>
      <c r="AF176" s="69">
        <v>1</v>
      </c>
      <c r="AG176" s="8"/>
      <c r="AH176" s="17">
        <f t="shared" si="1357"/>
        <v>0</v>
      </c>
      <c r="AI176" s="17">
        <f t="shared" si="1358"/>
        <v>0</v>
      </c>
      <c r="AJ176" s="17">
        <f t="shared" si="1359"/>
        <v>0</v>
      </c>
      <c r="AK176" s="17">
        <f t="shared" si="1360"/>
        <v>0</v>
      </c>
      <c r="AL176" s="17">
        <f t="shared" si="1361"/>
        <v>0</v>
      </c>
      <c r="AM176" s="17">
        <f t="shared" si="1362"/>
        <v>0</v>
      </c>
      <c r="AN176" s="17">
        <f t="shared" si="1363"/>
        <v>0</v>
      </c>
      <c r="AO176" s="17">
        <f t="shared" si="1364"/>
        <v>0</v>
      </c>
      <c r="AP176" s="18">
        <f t="shared" si="1365"/>
        <v>0</v>
      </c>
      <c r="AQ176" s="18">
        <f t="shared" si="1366"/>
        <v>0</v>
      </c>
      <c r="AR176" s="18">
        <f t="shared" si="1367"/>
        <v>0</v>
      </c>
      <c r="AS176" s="18">
        <f t="shared" si="1368"/>
        <v>0</v>
      </c>
      <c r="AT176" s="18">
        <f t="shared" si="1369"/>
        <v>0</v>
      </c>
      <c r="AU176" s="18">
        <f t="shared" si="1370"/>
        <v>0</v>
      </c>
      <c r="AV176" s="18">
        <f t="shared" si="1371"/>
        <v>0</v>
      </c>
      <c r="AW176" s="18">
        <f t="shared" si="1372"/>
        <v>0</v>
      </c>
      <c r="AX176" s="4"/>
    </row>
    <row r="177" spans="1:50" outlineLevel="1">
      <c r="A177" s="8" t="str">
        <f>IF(C177=Форма!$B$7*1,"1 месяц",IF(C177&gt;Форма!$B$7,(LEFT(A176,SEARCH(" ",A176,1)-1)+1)&amp;" месяц",""))</f>
        <v>49 месяц</v>
      </c>
      <c r="B177" s="32" t="str">
        <f>IF(SUM($E$6:$L177)=0,"-",IF(SUM($E177:$L177)&gt;0,IF(AND($C177&gt;=$B$1,$C177&lt;=$B$2)*1=1,$A$1,"факт"),"прогноз"))</f>
        <v>-</v>
      </c>
      <c r="C177" s="33">
        <v>46844</v>
      </c>
      <c r="D177" s="34">
        <f>VLOOKUP($C177,'F1'!$A:$B,2,0)</f>
        <v>20</v>
      </c>
      <c r="E177" s="60"/>
      <c r="F177" s="60"/>
      <c r="G177" s="59"/>
      <c r="H177" s="59"/>
      <c r="I177" s="60"/>
      <c r="J177" s="60"/>
      <c r="K177" s="59"/>
      <c r="L177" s="59"/>
      <c r="M177" s="204">
        <f t="shared" si="1307"/>
        <v>0</v>
      </c>
      <c r="N177" s="15">
        <f t="shared" si="1308"/>
        <v>0</v>
      </c>
      <c r="O177" s="15">
        <f t="shared" si="1309"/>
        <v>0</v>
      </c>
      <c r="P177" s="15">
        <f t="shared" si="1310"/>
        <v>0</v>
      </c>
      <c r="Q177" s="204">
        <f t="shared" si="1311"/>
        <v>0</v>
      </c>
      <c r="R177" s="15">
        <f t="shared" si="1312"/>
        <v>0</v>
      </c>
      <c r="S177" s="15">
        <f t="shared" si="1313"/>
        <v>0</v>
      </c>
      <c r="T177" s="15">
        <f t="shared" si="1314"/>
        <v>0</v>
      </c>
      <c r="U177" s="9">
        <f t="shared" si="1315"/>
        <v>0</v>
      </c>
      <c r="V177" s="9">
        <f t="shared" si="1316"/>
        <v>0</v>
      </c>
      <c r="W177" s="28">
        <f t="shared" si="1317"/>
        <v>0</v>
      </c>
      <c r="X177" s="9">
        <f t="shared" si="1318"/>
        <v>0</v>
      </c>
      <c r="Y177" s="9">
        <f t="shared" si="1319"/>
        <v>0</v>
      </c>
      <c r="Z177" s="28">
        <f t="shared" si="1320"/>
        <v>0</v>
      </c>
      <c r="AA177" s="8"/>
      <c r="AB177" s="155">
        <f>IF(OR($M177="",$M177=0),0,IF(AB$2&lt;10,VLOOKUP(TEXT($C177,"МММ"),'Расчет нагрузки'!$L$2:$Q$13,AB$2,0),$D177*AB$2))</f>
        <v>0</v>
      </c>
      <c r="AC177" s="155">
        <f>IF(OR($Q177="",$Q177=0),0,IF(AC$2&lt;10,VLOOKUP(TEXT($C177,"МММ"),'Расчет нагрузки'!$L$2:$Q$13,AC$2,0),$D177*AC$2))</f>
        <v>0</v>
      </c>
      <c r="AD177" s="8"/>
      <c r="AE177" s="69">
        <v>1</v>
      </c>
      <c r="AF177" s="69">
        <v>1</v>
      </c>
      <c r="AG177" s="8"/>
      <c r="AH177" s="17">
        <f t="shared" si="1357"/>
        <v>0</v>
      </c>
      <c r="AI177" s="17">
        <f t="shared" si="1358"/>
        <v>0</v>
      </c>
      <c r="AJ177" s="17">
        <f t="shared" si="1359"/>
        <v>0</v>
      </c>
      <c r="AK177" s="17">
        <f t="shared" si="1360"/>
        <v>0</v>
      </c>
      <c r="AL177" s="17">
        <f t="shared" si="1361"/>
        <v>0</v>
      </c>
      <c r="AM177" s="17">
        <f t="shared" si="1362"/>
        <v>0</v>
      </c>
      <c r="AN177" s="17">
        <f t="shared" si="1363"/>
        <v>0</v>
      </c>
      <c r="AO177" s="17">
        <f t="shared" si="1364"/>
        <v>0</v>
      </c>
      <c r="AP177" s="18">
        <f t="shared" si="1365"/>
        <v>0</v>
      </c>
      <c r="AQ177" s="18">
        <f t="shared" si="1366"/>
        <v>0</v>
      </c>
      <c r="AR177" s="18">
        <f t="shared" si="1367"/>
        <v>0</v>
      </c>
      <c r="AS177" s="18">
        <f t="shared" si="1368"/>
        <v>0</v>
      </c>
      <c r="AT177" s="18">
        <f t="shared" si="1369"/>
        <v>0</v>
      </c>
      <c r="AU177" s="18">
        <f t="shared" si="1370"/>
        <v>0</v>
      </c>
      <c r="AV177" s="18">
        <f t="shared" si="1371"/>
        <v>0</v>
      </c>
      <c r="AW177" s="18">
        <f t="shared" si="1372"/>
        <v>0</v>
      </c>
      <c r="AX177" s="4"/>
    </row>
    <row r="178" spans="1:50" outlineLevel="1">
      <c r="A178" s="8" t="str">
        <f>IF(C178=Форма!$B$7*1,"1 месяц",IF(C178&gt;Форма!$B$7,(LEFT(A177,SEARCH(" ",A177,1)-1)+1)&amp;" месяц",""))</f>
        <v>50 месяц</v>
      </c>
      <c r="B178" s="32" t="str">
        <f>IF(SUM($E$6:$L178)=0,"-",IF(SUM($E178:$L178)&gt;0,IF(AND($C178&gt;=$B$1,$C178&lt;=$B$2)*1=1,$A$1,"факт"),"прогноз"))</f>
        <v>-</v>
      </c>
      <c r="C178" s="33">
        <v>46874</v>
      </c>
      <c r="D178" s="34">
        <f>VLOOKUP($C178,'F1'!$A:$B,2,0)</f>
        <v>20</v>
      </c>
      <c r="E178" s="60"/>
      <c r="F178" s="60"/>
      <c r="G178" s="59"/>
      <c r="H178" s="59"/>
      <c r="I178" s="60"/>
      <c r="J178" s="60"/>
      <c r="K178" s="59"/>
      <c r="L178" s="59"/>
      <c r="M178" s="204">
        <f t="shared" si="1307"/>
        <v>0</v>
      </c>
      <c r="N178" s="15">
        <f t="shared" si="1308"/>
        <v>0</v>
      </c>
      <c r="O178" s="15">
        <f t="shared" si="1309"/>
        <v>0</v>
      </c>
      <c r="P178" s="15">
        <f t="shared" si="1310"/>
        <v>0</v>
      </c>
      <c r="Q178" s="204">
        <f t="shared" si="1311"/>
        <v>0</v>
      </c>
      <c r="R178" s="15">
        <f t="shared" si="1312"/>
        <v>0</v>
      </c>
      <c r="S178" s="15">
        <f t="shared" si="1313"/>
        <v>0</v>
      </c>
      <c r="T178" s="15">
        <f t="shared" si="1314"/>
        <v>0</v>
      </c>
      <c r="U178" s="9">
        <f t="shared" si="1315"/>
        <v>0</v>
      </c>
      <c r="V178" s="9">
        <f t="shared" si="1316"/>
        <v>0</v>
      </c>
      <c r="W178" s="28">
        <f t="shared" si="1317"/>
        <v>0</v>
      </c>
      <c r="X178" s="9">
        <f t="shared" si="1318"/>
        <v>0</v>
      </c>
      <c r="Y178" s="9">
        <f t="shared" si="1319"/>
        <v>0</v>
      </c>
      <c r="Z178" s="28">
        <f t="shared" si="1320"/>
        <v>0</v>
      </c>
      <c r="AA178" s="8"/>
      <c r="AB178" s="155">
        <f>IF(OR($M178="",$M178=0),0,IF(AB$2&lt;10,VLOOKUP(TEXT($C178,"МММ"),'Расчет нагрузки'!$L$2:$Q$13,AB$2,0),$D178*AB$2))</f>
        <v>0</v>
      </c>
      <c r="AC178" s="155">
        <f>IF(OR($Q178="",$Q178=0),0,IF(AC$2&lt;10,VLOOKUP(TEXT($C178,"МММ"),'Расчет нагрузки'!$L$2:$Q$13,AC$2,0),$D178*AC$2))</f>
        <v>0</v>
      </c>
      <c r="AD178" s="8"/>
      <c r="AE178" s="69">
        <v>1</v>
      </c>
      <c r="AF178" s="69">
        <v>1</v>
      </c>
      <c r="AG178" s="8"/>
      <c r="AH178" s="17">
        <f t="shared" si="1357"/>
        <v>0</v>
      </c>
      <c r="AI178" s="17">
        <f t="shared" si="1358"/>
        <v>0</v>
      </c>
      <c r="AJ178" s="17">
        <f t="shared" si="1359"/>
        <v>0</v>
      </c>
      <c r="AK178" s="17">
        <f t="shared" si="1360"/>
        <v>0</v>
      </c>
      <c r="AL178" s="17">
        <f t="shared" si="1361"/>
        <v>0</v>
      </c>
      <c r="AM178" s="17">
        <f t="shared" si="1362"/>
        <v>0</v>
      </c>
      <c r="AN178" s="17">
        <f t="shared" si="1363"/>
        <v>0</v>
      </c>
      <c r="AO178" s="17">
        <f t="shared" si="1364"/>
        <v>0</v>
      </c>
      <c r="AP178" s="18">
        <f t="shared" si="1365"/>
        <v>0</v>
      </c>
      <c r="AQ178" s="18">
        <f t="shared" si="1366"/>
        <v>0</v>
      </c>
      <c r="AR178" s="18">
        <f t="shared" si="1367"/>
        <v>0</v>
      </c>
      <c r="AS178" s="18">
        <f t="shared" si="1368"/>
        <v>0</v>
      </c>
      <c r="AT178" s="18">
        <f t="shared" si="1369"/>
        <v>0</v>
      </c>
      <c r="AU178" s="18">
        <f t="shared" si="1370"/>
        <v>0</v>
      </c>
      <c r="AV178" s="18">
        <f t="shared" si="1371"/>
        <v>0</v>
      </c>
      <c r="AW178" s="18">
        <f t="shared" si="1372"/>
        <v>0</v>
      </c>
      <c r="AX178" s="4"/>
    </row>
    <row r="179" spans="1:50" outlineLevel="1">
      <c r="A179" s="8" t="str">
        <f>IF(C179=Форма!$B$7*1,"1 месяц",IF(C179&gt;Форма!$B$7,(LEFT(A178,SEARCH(" ",A178,1)-1)+1)&amp;" месяц",""))</f>
        <v>51 месяц</v>
      </c>
      <c r="B179" s="32" t="str">
        <f>IF(SUM($E$6:$L179)=0,"-",IF(SUM($E179:$L179)&gt;0,IF(AND($C179&gt;=$B$1,$C179&lt;=$B$2)*1=1,$A$1,"факт"),"прогноз"))</f>
        <v>-</v>
      </c>
      <c r="C179" s="33">
        <v>46905</v>
      </c>
      <c r="D179" s="34">
        <f>VLOOKUP($C179,'F1'!$A:$B,2,0)</f>
        <v>21</v>
      </c>
      <c r="E179" s="60"/>
      <c r="F179" s="60"/>
      <c r="G179" s="59"/>
      <c r="H179" s="59"/>
      <c r="I179" s="60"/>
      <c r="J179" s="60"/>
      <c r="K179" s="59"/>
      <c r="L179" s="59"/>
      <c r="M179" s="204">
        <f t="shared" si="1307"/>
        <v>0</v>
      </c>
      <c r="N179" s="15">
        <f t="shared" si="1308"/>
        <v>0</v>
      </c>
      <c r="O179" s="15">
        <f t="shared" si="1309"/>
        <v>0</v>
      </c>
      <c r="P179" s="15">
        <f t="shared" si="1310"/>
        <v>0</v>
      </c>
      <c r="Q179" s="204">
        <f t="shared" si="1311"/>
        <v>0</v>
      </c>
      <c r="R179" s="15">
        <f t="shared" si="1312"/>
        <v>0</v>
      </c>
      <c r="S179" s="15">
        <f t="shared" si="1313"/>
        <v>0</v>
      </c>
      <c r="T179" s="15">
        <f t="shared" si="1314"/>
        <v>0</v>
      </c>
      <c r="U179" s="9">
        <f t="shared" si="1315"/>
        <v>0</v>
      </c>
      <c r="V179" s="9">
        <f t="shared" si="1316"/>
        <v>0</v>
      </c>
      <c r="W179" s="28">
        <f t="shared" si="1317"/>
        <v>0</v>
      </c>
      <c r="X179" s="9">
        <f t="shared" si="1318"/>
        <v>0</v>
      </c>
      <c r="Y179" s="9">
        <f t="shared" si="1319"/>
        <v>0</v>
      </c>
      <c r="Z179" s="28">
        <f t="shared" si="1320"/>
        <v>0</v>
      </c>
      <c r="AA179" s="8"/>
      <c r="AB179" s="155">
        <f>IF(OR($M179="",$M179=0),0,IF(AB$2&lt;10,VLOOKUP(TEXT($C179,"МММ"),'Расчет нагрузки'!$L$2:$Q$13,AB$2,0),$D179*AB$2))</f>
        <v>0</v>
      </c>
      <c r="AC179" s="155">
        <f>IF(OR($Q179="",$Q179=0),0,IF(AC$2&lt;10,VLOOKUP(TEXT($C179,"МММ"),'Расчет нагрузки'!$L$2:$Q$13,AC$2,0),$D179*AC$2))</f>
        <v>0</v>
      </c>
      <c r="AD179" s="8"/>
      <c r="AE179" s="69">
        <v>1</v>
      </c>
      <c r="AF179" s="69">
        <v>1</v>
      </c>
      <c r="AG179" s="8"/>
      <c r="AH179" s="17">
        <f t="shared" si="1357"/>
        <v>0</v>
      </c>
      <c r="AI179" s="17">
        <f t="shared" si="1358"/>
        <v>0</v>
      </c>
      <c r="AJ179" s="17">
        <f t="shared" si="1359"/>
        <v>0</v>
      </c>
      <c r="AK179" s="17">
        <f t="shared" si="1360"/>
        <v>0</v>
      </c>
      <c r="AL179" s="17">
        <f t="shared" si="1361"/>
        <v>0</v>
      </c>
      <c r="AM179" s="17">
        <f t="shared" si="1362"/>
        <v>0</v>
      </c>
      <c r="AN179" s="17">
        <f t="shared" si="1363"/>
        <v>0</v>
      </c>
      <c r="AO179" s="17">
        <f t="shared" si="1364"/>
        <v>0</v>
      </c>
      <c r="AP179" s="18">
        <f t="shared" si="1365"/>
        <v>0</v>
      </c>
      <c r="AQ179" s="18">
        <f t="shared" si="1366"/>
        <v>0</v>
      </c>
      <c r="AR179" s="18">
        <f t="shared" si="1367"/>
        <v>0</v>
      </c>
      <c r="AS179" s="18">
        <f t="shared" si="1368"/>
        <v>0</v>
      </c>
      <c r="AT179" s="18">
        <f t="shared" si="1369"/>
        <v>0</v>
      </c>
      <c r="AU179" s="18">
        <f t="shared" si="1370"/>
        <v>0</v>
      </c>
      <c r="AV179" s="18">
        <f t="shared" si="1371"/>
        <v>0</v>
      </c>
      <c r="AW179" s="18">
        <f t="shared" si="1372"/>
        <v>0</v>
      </c>
      <c r="AX179" s="4"/>
    </row>
    <row r="180" spans="1:50" outlineLevel="1">
      <c r="A180" s="8" t="str">
        <f>IF(C180=Форма!$B$7*1,"1 месяц",IF(C180&gt;Форма!$B$7,(LEFT(A179,SEARCH(" ",A179,1)-1)+1)&amp;" месяц",""))</f>
        <v>52 месяц</v>
      </c>
      <c r="B180" s="32" t="str">
        <f>IF(SUM($E$6:$L180)=0,"-",IF(SUM($E180:$L180)&gt;0,IF(AND($C180&gt;=$B$1,$C180&lt;=$B$2)*1=1,$A$1,"факт"),"прогноз"))</f>
        <v>-</v>
      </c>
      <c r="C180" s="33">
        <v>46935</v>
      </c>
      <c r="D180" s="34">
        <f>VLOOKUP($C180,'F1'!$A:$B,2,0)</f>
        <v>21</v>
      </c>
      <c r="E180" s="60"/>
      <c r="F180" s="60"/>
      <c r="G180" s="59"/>
      <c r="H180" s="59"/>
      <c r="I180" s="60"/>
      <c r="J180" s="60"/>
      <c r="K180" s="59"/>
      <c r="L180" s="59"/>
      <c r="M180" s="204">
        <f t="shared" si="1307"/>
        <v>0</v>
      </c>
      <c r="N180" s="15">
        <f t="shared" si="1308"/>
        <v>0</v>
      </c>
      <c r="O180" s="15">
        <f t="shared" si="1309"/>
        <v>0</v>
      </c>
      <c r="P180" s="15">
        <f t="shared" si="1310"/>
        <v>0</v>
      </c>
      <c r="Q180" s="204">
        <f t="shared" si="1311"/>
        <v>0</v>
      </c>
      <c r="R180" s="15">
        <f t="shared" si="1312"/>
        <v>0</v>
      </c>
      <c r="S180" s="15">
        <f t="shared" si="1313"/>
        <v>0</v>
      </c>
      <c r="T180" s="15">
        <f t="shared" si="1314"/>
        <v>0</v>
      </c>
      <c r="U180" s="9">
        <f t="shared" si="1315"/>
        <v>0</v>
      </c>
      <c r="V180" s="9">
        <f t="shared" si="1316"/>
        <v>0</v>
      </c>
      <c r="W180" s="28">
        <f t="shared" si="1317"/>
        <v>0</v>
      </c>
      <c r="X180" s="9">
        <f t="shared" si="1318"/>
        <v>0</v>
      </c>
      <c r="Y180" s="9">
        <f t="shared" si="1319"/>
        <v>0</v>
      </c>
      <c r="Z180" s="28">
        <f t="shared" si="1320"/>
        <v>0</v>
      </c>
      <c r="AA180" s="8"/>
      <c r="AB180" s="155">
        <f>IF(OR($M180="",$M180=0),0,IF(AB$2&lt;10,VLOOKUP(TEXT($C180,"МММ"),'Расчет нагрузки'!$L$2:$Q$13,AB$2,0),$D180*AB$2))</f>
        <v>0</v>
      </c>
      <c r="AC180" s="155">
        <f>IF(OR($Q180="",$Q180=0),0,IF(AC$2&lt;10,VLOOKUP(TEXT($C180,"МММ"),'Расчет нагрузки'!$L$2:$Q$13,AC$2,0),$D180*AC$2))</f>
        <v>0</v>
      </c>
      <c r="AD180" s="8"/>
      <c r="AE180" s="69">
        <v>1</v>
      </c>
      <c r="AF180" s="69">
        <v>1</v>
      </c>
      <c r="AG180" s="8"/>
      <c r="AH180" s="17">
        <f t="shared" si="1357"/>
        <v>0</v>
      </c>
      <c r="AI180" s="17">
        <f t="shared" si="1358"/>
        <v>0</v>
      </c>
      <c r="AJ180" s="17">
        <f t="shared" si="1359"/>
        <v>0</v>
      </c>
      <c r="AK180" s="17">
        <f t="shared" si="1360"/>
        <v>0</v>
      </c>
      <c r="AL180" s="17">
        <f t="shared" si="1361"/>
        <v>0</v>
      </c>
      <c r="AM180" s="17">
        <f t="shared" si="1362"/>
        <v>0</v>
      </c>
      <c r="AN180" s="17">
        <f t="shared" si="1363"/>
        <v>0</v>
      </c>
      <c r="AO180" s="17">
        <f t="shared" si="1364"/>
        <v>0</v>
      </c>
      <c r="AP180" s="18">
        <f t="shared" si="1365"/>
        <v>0</v>
      </c>
      <c r="AQ180" s="18">
        <f t="shared" si="1366"/>
        <v>0</v>
      </c>
      <c r="AR180" s="18">
        <f t="shared" si="1367"/>
        <v>0</v>
      </c>
      <c r="AS180" s="18">
        <f t="shared" si="1368"/>
        <v>0</v>
      </c>
      <c r="AT180" s="18">
        <f t="shared" si="1369"/>
        <v>0</v>
      </c>
      <c r="AU180" s="18">
        <f t="shared" si="1370"/>
        <v>0</v>
      </c>
      <c r="AV180" s="18">
        <f t="shared" si="1371"/>
        <v>0</v>
      </c>
      <c r="AW180" s="18">
        <f t="shared" si="1372"/>
        <v>0</v>
      </c>
      <c r="AX180" s="4"/>
    </row>
    <row r="181" spans="1:50" outlineLevel="1">
      <c r="A181" s="8" t="str">
        <f>IF(C181=Форма!$B$7*1,"1 месяц",IF(C181&gt;Форма!$B$7,(LEFT(A180,SEARCH(" ",A180,1)-1)+1)&amp;" месяц",""))</f>
        <v>53 месяц</v>
      </c>
      <c r="B181" s="32" t="str">
        <f>IF(SUM($E$6:$L181)=0,"-",IF(SUM($E181:$L181)&gt;0,IF(AND($C181&gt;=$B$1,$C181&lt;=$B$2)*1=1,$A$1,"факт"),"прогноз"))</f>
        <v>-</v>
      </c>
      <c r="C181" s="33">
        <v>46966</v>
      </c>
      <c r="D181" s="34">
        <f>VLOOKUP($C181,'F1'!$A:$B,2,0)</f>
        <v>23</v>
      </c>
      <c r="E181" s="60"/>
      <c r="F181" s="60"/>
      <c r="G181" s="59"/>
      <c r="H181" s="59"/>
      <c r="I181" s="60"/>
      <c r="J181" s="60"/>
      <c r="K181" s="59"/>
      <c r="L181" s="59"/>
      <c r="M181" s="204">
        <f t="shared" si="1307"/>
        <v>0</v>
      </c>
      <c r="N181" s="15">
        <f t="shared" si="1308"/>
        <v>0</v>
      </c>
      <c r="O181" s="15">
        <f t="shared" si="1309"/>
        <v>0</v>
      </c>
      <c r="P181" s="15">
        <f t="shared" si="1310"/>
        <v>0</v>
      </c>
      <c r="Q181" s="204">
        <f t="shared" si="1311"/>
        <v>0</v>
      </c>
      <c r="R181" s="15">
        <f t="shared" si="1312"/>
        <v>0</v>
      </c>
      <c r="S181" s="15">
        <f t="shared" si="1313"/>
        <v>0</v>
      </c>
      <c r="T181" s="15">
        <f t="shared" si="1314"/>
        <v>0</v>
      </c>
      <c r="U181" s="9">
        <f t="shared" si="1315"/>
        <v>0</v>
      </c>
      <c r="V181" s="9">
        <f t="shared" si="1316"/>
        <v>0</v>
      </c>
      <c r="W181" s="28">
        <f t="shared" si="1317"/>
        <v>0</v>
      </c>
      <c r="X181" s="9">
        <f t="shared" si="1318"/>
        <v>0</v>
      </c>
      <c r="Y181" s="9">
        <f t="shared" si="1319"/>
        <v>0</v>
      </c>
      <c r="Z181" s="28">
        <f t="shared" si="1320"/>
        <v>0</v>
      </c>
      <c r="AA181" s="8"/>
      <c r="AB181" s="155">
        <f>IF(OR($M181="",$M181=0),0,IF(AB$2&lt;10,VLOOKUP(TEXT($C181,"МММ"),'Расчет нагрузки'!$L$2:$Q$13,AB$2,0),$D181*AB$2))</f>
        <v>0</v>
      </c>
      <c r="AC181" s="155">
        <f>IF(OR($Q181="",$Q181=0),0,IF(AC$2&lt;10,VLOOKUP(TEXT($C181,"МММ"),'Расчет нагрузки'!$L$2:$Q$13,AC$2,0),$D181*AC$2))</f>
        <v>0</v>
      </c>
      <c r="AD181" s="8"/>
      <c r="AE181" s="69">
        <v>1</v>
      </c>
      <c r="AF181" s="69">
        <v>1</v>
      </c>
      <c r="AG181" s="8"/>
      <c r="AH181" s="17">
        <f t="shared" si="1357"/>
        <v>0</v>
      </c>
      <c r="AI181" s="17">
        <f t="shared" si="1358"/>
        <v>0</v>
      </c>
      <c r="AJ181" s="17">
        <f t="shared" si="1359"/>
        <v>0</v>
      </c>
      <c r="AK181" s="17">
        <f t="shared" si="1360"/>
        <v>0</v>
      </c>
      <c r="AL181" s="17">
        <f t="shared" si="1361"/>
        <v>0</v>
      </c>
      <c r="AM181" s="17">
        <f t="shared" si="1362"/>
        <v>0</v>
      </c>
      <c r="AN181" s="17">
        <f t="shared" si="1363"/>
        <v>0</v>
      </c>
      <c r="AO181" s="17">
        <f t="shared" si="1364"/>
        <v>0</v>
      </c>
      <c r="AP181" s="18">
        <f t="shared" si="1365"/>
        <v>0</v>
      </c>
      <c r="AQ181" s="18">
        <f t="shared" si="1366"/>
        <v>0</v>
      </c>
      <c r="AR181" s="18">
        <f t="shared" si="1367"/>
        <v>0</v>
      </c>
      <c r="AS181" s="18">
        <f t="shared" si="1368"/>
        <v>0</v>
      </c>
      <c r="AT181" s="18">
        <f t="shared" si="1369"/>
        <v>0</v>
      </c>
      <c r="AU181" s="18">
        <f t="shared" si="1370"/>
        <v>0</v>
      </c>
      <c r="AV181" s="18">
        <f t="shared" si="1371"/>
        <v>0</v>
      </c>
      <c r="AW181" s="18">
        <f t="shared" si="1372"/>
        <v>0</v>
      </c>
      <c r="AX181" s="4"/>
    </row>
    <row r="182" spans="1:50" outlineLevel="1">
      <c r="A182" s="8" t="str">
        <f>IF(C182=Форма!$B$7*1,"1 месяц",IF(C182&gt;Форма!$B$7,(LEFT(A181,SEARCH(" ",A181,1)-1)+1)&amp;" месяц",""))</f>
        <v>54 месяц</v>
      </c>
      <c r="B182" s="32" t="str">
        <f>IF(SUM($E$6:$L182)=0,"-",IF(SUM($E182:$L182)&gt;0,IF(AND($C182&gt;=$B$1,$C182&lt;=$B$2)*1=1,$A$1,"факт"),"прогноз"))</f>
        <v>-</v>
      </c>
      <c r="C182" s="33">
        <v>46997</v>
      </c>
      <c r="D182" s="34">
        <f>VLOOKUP($C182,'F1'!$A:$B,2,0)</f>
        <v>21</v>
      </c>
      <c r="E182" s="60"/>
      <c r="F182" s="60"/>
      <c r="G182" s="59"/>
      <c r="H182" s="59"/>
      <c r="I182" s="60"/>
      <c r="J182" s="60"/>
      <c r="K182" s="59"/>
      <c r="L182" s="59"/>
      <c r="M182" s="204">
        <f t="shared" si="1307"/>
        <v>0</v>
      </c>
      <c r="N182" s="15">
        <f t="shared" si="1308"/>
        <v>0</v>
      </c>
      <c r="O182" s="15">
        <f t="shared" si="1309"/>
        <v>0</v>
      </c>
      <c r="P182" s="15">
        <f t="shared" si="1310"/>
        <v>0</v>
      </c>
      <c r="Q182" s="204">
        <f t="shared" si="1311"/>
        <v>0</v>
      </c>
      <c r="R182" s="15">
        <f t="shared" si="1312"/>
        <v>0</v>
      </c>
      <c r="S182" s="15">
        <f t="shared" si="1313"/>
        <v>0</v>
      </c>
      <c r="T182" s="15">
        <f t="shared" si="1314"/>
        <v>0</v>
      </c>
      <c r="U182" s="9">
        <f t="shared" si="1315"/>
        <v>0</v>
      </c>
      <c r="V182" s="9">
        <f t="shared" si="1316"/>
        <v>0</v>
      </c>
      <c r="W182" s="28">
        <f t="shared" si="1317"/>
        <v>0</v>
      </c>
      <c r="X182" s="9">
        <f t="shared" si="1318"/>
        <v>0</v>
      </c>
      <c r="Y182" s="9">
        <f t="shared" si="1319"/>
        <v>0</v>
      </c>
      <c r="Z182" s="28">
        <f t="shared" si="1320"/>
        <v>0</v>
      </c>
      <c r="AA182" s="8"/>
      <c r="AB182" s="155">
        <f>IF(OR($M182="",$M182=0),0,IF(AB$2&lt;10,VLOOKUP(TEXT($C182,"МММ"),'Расчет нагрузки'!$L$2:$Q$13,AB$2,0),$D182*AB$2))</f>
        <v>0</v>
      </c>
      <c r="AC182" s="155">
        <f>IF(OR($Q182="",$Q182=0),0,IF(AC$2&lt;10,VLOOKUP(TEXT($C182,"МММ"),'Расчет нагрузки'!$L$2:$Q$13,AC$2,0),$D182*AC$2))</f>
        <v>0</v>
      </c>
      <c r="AD182" s="8"/>
      <c r="AE182" s="69">
        <v>1</v>
      </c>
      <c r="AF182" s="69">
        <v>1</v>
      </c>
      <c r="AG182" s="8"/>
      <c r="AH182" s="17">
        <f t="shared" si="1357"/>
        <v>0</v>
      </c>
      <c r="AI182" s="17">
        <f t="shared" si="1358"/>
        <v>0</v>
      </c>
      <c r="AJ182" s="17">
        <f t="shared" si="1359"/>
        <v>0</v>
      </c>
      <c r="AK182" s="17">
        <f t="shared" si="1360"/>
        <v>0</v>
      </c>
      <c r="AL182" s="17">
        <f t="shared" si="1361"/>
        <v>0</v>
      </c>
      <c r="AM182" s="17">
        <f t="shared" si="1362"/>
        <v>0</v>
      </c>
      <c r="AN182" s="17">
        <f t="shared" si="1363"/>
        <v>0</v>
      </c>
      <c r="AO182" s="17">
        <f t="shared" si="1364"/>
        <v>0</v>
      </c>
      <c r="AP182" s="18">
        <f t="shared" si="1365"/>
        <v>0</v>
      </c>
      <c r="AQ182" s="18">
        <f t="shared" si="1366"/>
        <v>0</v>
      </c>
      <c r="AR182" s="18">
        <f t="shared" si="1367"/>
        <v>0</v>
      </c>
      <c r="AS182" s="18">
        <f t="shared" si="1368"/>
        <v>0</v>
      </c>
      <c r="AT182" s="18">
        <f t="shared" si="1369"/>
        <v>0</v>
      </c>
      <c r="AU182" s="18">
        <f t="shared" si="1370"/>
        <v>0</v>
      </c>
      <c r="AV182" s="18">
        <f t="shared" si="1371"/>
        <v>0</v>
      </c>
      <c r="AW182" s="18">
        <f t="shared" si="1372"/>
        <v>0</v>
      </c>
      <c r="AX182" s="4"/>
    </row>
    <row r="183" spans="1:50" outlineLevel="1">
      <c r="A183" s="8" t="str">
        <f>IF(C183=Форма!$B$7*1,"1 месяц",IF(C183&gt;Форма!$B$7,(LEFT(A182,SEARCH(" ",A182,1)-1)+1)&amp;" месяц",""))</f>
        <v>55 месяц</v>
      </c>
      <c r="B183" s="32" t="str">
        <f>IF(SUM($E$6:$L183)=0,"-",IF(SUM($E183:$L183)&gt;0,IF(AND($C183&gt;=$B$1,$C183&lt;=$B$2)*1=1,$A$1,"факт"),"прогноз"))</f>
        <v>-</v>
      </c>
      <c r="C183" s="33">
        <v>47027</v>
      </c>
      <c r="D183" s="34">
        <f>VLOOKUP($C183,'F1'!$A:$B,2,0)</f>
        <v>22</v>
      </c>
      <c r="E183" s="60"/>
      <c r="F183" s="60"/>
      <c r="G183" s="59"/>
      <c r="H183" s="59"/>
      <c r="I183" s="60"/>
      <c r="J183" s="60"/>
      <c r="K183" s="59"/>
      <c r="L183" s="59"/>
      <c r="M183" s="204">
        <f t="shared" si="1307"/>
        <v>0</v>
      </c>
      <c r="N183" s="15">
        <f t="shared" si="1308"/>
        <v>0</v>
      </c>
      <c r="O183" s="15">
        <f t="shared" si="1309"/>
        <v>0</v>
      </c>
      <c r="P183" s="15">
        <f t="shared" si="1310"/>
        <v>0</v>
      </c>
      <c r="Q183" s="204">
        <f t="shared" si="1311"/>
        <v>0</v>
      </c>
      <c r="R183" s="15">
        <f t="shared" si="1312"/>
        <v>0</v>
      </c>
      <c r="S183" s="15">
        <f t="shared" si="1313"/>
        <v>0</v>
      </c>
      <c r="T183" s="15">
        <f t="shared" si="1314"/>
        <v>0</v>
      </c>
      <c r="U183" s="9">
        <f t="shared" si="1315"/>
        <v>0</v>
      </c>
      <c r="V183" s="9">
        <f t="shared" si="1316"/>
        <v>0</v>
      </c>
      <c r="W183" s="28">
        <f t="shared" si="1317"/>
        <v>0</v>
      </c>
      <c r="X183" s="9">
        <f t="shared" si="1318"/>
        <v>0</v>
      </c>
      <c r="Y183" s="9">
        <f t="shared" si="1319"/>
        <v>0</v>
      </c>
      <c r="Z183" s="28">
        <f t="shared" si="1320"/>
        <v>0</v>
      </c>
      <c r="AA183" s="8"/>
      <c r="AB183" s="155">
        <f>IF(OR($M183="",$M183=0),0,IF(AB$2&lt;10,VLOOKUP(TEXT($C183,"МММ"),'Расчет нагрузки'!$L$2:$Q$13,AB$2,0),$D183*AB$2))</f>
        <v>0</v>
      </c>
      <c r="AC183" s="155">
        <f>IF(OR($Q183="",$Q183=0),0,IF(AC$2&lt;10,VLOOKUP(TEXT($C183,"МММ"),'Расчет нагрузки'!$L$2:$Q$13,AC$2,0),$D183*AC$2))</f>
        <v>0</v>
      </c>
      <c r="AD183" s="8"/>
      <c r="AE183" s="69">
        <v>1</v>
      </c>
      <c r="AF183" s="69">
        <v>1</v>
      </c>
      <c r="AG183" s="8"/>
      <c r="AH183" s="17">
        <f t="shared" si="1357"/>
        <v>0</v>
      </c>
      <c r="AI183" s="17">
        <f t="shared" si="1358"/>
        <v>0</v>
      </c>
      <c r="AJ183" s="17">
        <f t="shared" si="1359"/>
        <v>0</v>
      </c>
      <c r="AK183" s="17">
        <f t="shared" si="1360"/>
        <v>0</v>
      </c>
      <c r="AL183" s="17">
        <f t="shared" si="1361"/>
        <v>0</v>
      </c>
      <c r="AM183" s="17">
        <f t="shared" si="1362"/>
        <v>0</v>
      </c>
      <c r="AN183" s="17">
        <f t="shared" si="1363"/>
        <v>0</v>
      </c>
      <c r="AO183" s="17">
        <f t="shared" si="1364"/>
        <v>0</v>
      </c>
      <c r="AP183" s="18">
        <f t="shared" si="1365"/>
        <v>0</v>
      </c>
      <c r="AQ183" s="18">
        <f t="shared" si="1366"/>
        <v>0</v>
      </c>
      <c r="AR183" s="18">
        <f t="shared" si="1367"/>
        <v>0</v>
      </c>
      <c r="AS183" s="18">
        <f t="shared" si="1368"/>
        <v>0</v>
      </c>
      <c r="AT183" s="18">
        <f t="shared" si="1369"/>
        <v>0</v>
      </c>
      <c r="AU183" s="18">
        <f t="shared" si="1370"/>
        <v>0</v>
      </c>
      <c r="AV183" s="18">
        <f t="shared" si="1371"/>
        <v>0</v>
      </c>
      <c r="AW183" s="18">
        <f t="shared" si="1372"/>
        <v>0</v>
      </c>
      <c r="AX183" s="4"/>
    </row>
    <row r="184" spans="1:50" outlineLevel="1">
      <c r="A184" s="8" t="str">
        <f>IF(C184=Форма!$B$7*1,"1 месяц",IF(C184&gt;Форма!$B$7,(LEFT(A183,SEARCH(" ",A183,1)-1)+1)&amp;" месяц",""))</f>
        <v>56 месяц</v>
      </c>
      <c r="B184" s="32" t="str">
        <f>IF(SUM($E$6:$L184)=0,"-",IF(SUM($E184:$L184)&gt;0,IF(AND($C184&gt;=$B$1,$C184&lt;=$B$2)*1=1,$A$1,"факт"),"прогноз"))</f>
        <v>-</v>
      </c>
      <c r="C184" s="33">
        <v>47058</v>
      </c>
      <c r="D184" s="34">
        <f>VLOOKUP($C184,'F1'!$A:$B,2,0)</f>
        <v>21</v>
      </c>
      <c r="E184" s="60"/>
      <c r="F184" s="60"/>
      <c r="G184" s="59"/>
      <c r="H184" s="59"/>
      <c r="I184" s="60"/>
      <c r="J184" s="60"/>
      <c r="K184" s="59"/>
      <c r="L184" s="59"/>
      <c r="M184" s="204">
        <f t="shared" si="1307"/>
        <v>0</v>
      </c>
      <c r="N184" s="15">
        <f t="shared" si="1308"/>
        <v>0</v>
      </c>
      <c r="O184" s="15">
        <f t="shared" si="1309"/>
        <v>0</v>
      </c>
      <c r="P184" s="15">
        <f t="shared" si="1310"/>
        <v>0</v>
      </c>
      <c r="Q184" s="204">
        <f t="shared" si="1311"/>
        <v>0</v>
      </c>
      <c r="R184" s="15">
        <f t="shared" si="1312"/>
        <v>0</v>
      </c>
      <c r="S184" s="15">
        <f t="shared" si="1313"/>
        <v>0</v>
      </c>
      <c r="T184" s="15">
        <f t="shared" si="1314"/>
        <v>0</v>
      </c>
      <c r="U184" s="9">
        <f t="shared" si="1315"/>
        <v>0</v>
      </c>
      <c r="V184" s="9">
        <f t="shared" si="1316"/>
        <v>0</v>
      </c>
      <c r="W184" s="28">
        <f t="shared" si="1317"/>
        <v>0</v>
      </c>
      <c r="X184" s="9">
        <f t="shared" si="1318"/>
        <v>0</v>
      </c>
      <c r="Y184" s="9">
        <f t="shared" si="1319"/>
        <v>0</v>
      </c>
      <c r="Z184" s="28">
        <f t="shared" si="1320"/>
        <v>0</v>
      </c>
      <c r="AA184" s="8"/>
      <c r="AB184" s="155">
        <f>IF(OR($M184="",$M184=0),0,IF(AB$2&lt;10,VLOOKUP(TEXT($C184,"МММ"),'Расчет нагрузки'!$L$2:$Q$13,AB$2,0),$D184*AB$2))</f>
        <v>0</v>
      </c>
      <c r="AC184" s="155">
        <f>IF(OR($Q184="",$Q184=0),0,IF(AC$2&lt;10,VLOOKUP(TEXT($C184,"МММ"),'Расчет нагрузки'!$L$2:$Q$13,AC$2,0),$D184*AC$2))</f>
        <v>0</v>
      </c>
      <c r="AD184" s="8"/>
      <c r="AE184" s="69">
        <v>1</v>
      </c>
      <c r="AF184" s="69">
        <v>1</v>
      </c>
      <c r="AG184" s="8"/>
      <c r="AH184" s="17">
        <f t="shared" si="1357"/>
        <v>0</v>
      </c>
      <c r="AI184" s="17">
        <f t="shared" si="1358"/>
        <v>0</v>
      </c>
      <c r="AJ184" s="17">
        <f t="shared" si="1359"/>
        <v>0</v>
      </c>
      <c r="AK184" s="17">
        <f t="shared" si="1360"/>
        <v>0</v>
      </c>
      <c r="AL184" s="17">
        <f t="shared" si="1361"/>
        <v>0</v>
      </c>
      <c r="AM184" s="17">
        <f t="shared" si="1362"/>
        <v>0</v>
      </c>
      <c r="AN184" s="17">
        <f t="shared" si="1363"/>
        <v>0</v>
      </c>
      <c r="AO184" s="17">
        <f t="shared" si="1364"/>
        <v>0</v>
      </c>
      <c r="AP184" s="18">
        <f t="shared" si="1365"/>
        <v>0</v>
      </c>
      <c r="AQ184" s="18">
        <f t="shared" si="1366"/>
        <v>0</v>
      </c>
      <c r="AR184" s="18">
        <f t="shared" si="1367"/>
        <v>0</v>
      </c>
      <c r="AS184" s="18">
        <f t="shared" si="1368"/>
        <v>0</v>
      </c>
      <c r="AT184" s="18">
        <f t="shared" si="1369"/>
        <v>0</v>
      </c>
      <c r="AU184" s="18">
        <f t="shared" si="1370"/>
        <v>0</v>
      </c>
      <c r="AV184" s="18">
        <f t="shared" si="1371"/>
        <v>0</v>
      </c>
      <c r="AW184" s="18">
        <f t="shared" si="1372"/>
        <v>0</v>
      </c>
      <c r="AX184" s="4"/>
    </row>
    <row r="185" spans="1:50" outlineLevel="1">
      <c r="A185" s="8" t="str">
        <f>IF(C185=Форма!$B$7*1,"1 месяц",IF(C185&gt;Форма!$B$7,(LEFT(A184,SEARCH(" ",A184,1)-1)+1)&amp;" месяц",""))</f>
        <v>57 месяц</v>
      </c>
      <c r="B185" s="32" t="str">
        <f>IF(SUM($E$6:$L185)=0,"-",IF(SUM($E185:$L185)&gt;0,IF(AND($C185&gt;=$B$1,$C185&lt;=$B$2)*1=1,$A$1,"факт"),"прогноз"))</f>
        <v>-</v>
      </c>
      <c r="C185" s="33">
        <v>47088</v>
      </c>
      <c r="D185" s="34">
        <f>VLOOKUP($C185,'F1'!$A:$B,2,0)</f>
        <v>21</v>
      </c>
      <c r="E185" s="60"/>
      <c r="F185" s="60"/>
      <c r="G185" s="59"/>
      <c r="H185" s="59"/>
      <c r="I185" s="60"/>
      <c r="J185" s="60"/>
      <c r="K185" s="59"/>
      <c r="L185" s="59"/>
      <c r="M185" s="204">
        <f t="shared" si="1307"/>
        <v>0</v>
      </c>
      <c r="N185" s="15">
        <f t="shared" si="1308"/>
        <v>0</v>
      </c>
      <c r="O185" s="15">
        <f t="shared" si="1309"/>
        <v>0</v>
      </c>
      <c r="P185" s="15">
        <f t="shared" si="1310"/>
        <v>0</v>
      </c>
      <c r="Q185" s="204">
        <f t="shared" si="1311"/>
        <v>0</v>
      </c>
      <c r="R185" s="15">
        <f t="shared" si="1312"/>
        <v>0</v>
      </c>
      <c r="S185" s="15">
        <f t="shared" si="1313"/>
        <v>0</v>
      </c>
      <c r="T185" s="15">
        <f t="shared" si="1314"/>
        <v>0</v>
      </c>
      <c r="U185" s="9">
        <f t="shared" si="1315"/>
        <v>0</v>
      </c>
      <c r="V185" s="9">
        <f t="shared" si="1316"/>
        <v>0</v>
      </c>
      <c r="W185" s="28">
        <f t="shared" si="1317"/>
        <v>0</v>
      </c>
      <c r="X185" s="9">
        <f t="shared" si="1318"/>
        <v>0</v>
      </c>
      <c r="Y185" s="9">
        <f t="shared" si="1319"/>
        <v>0</v>
      </c>
      <c r="Z185" s="28">
        <f t="shared" si="1320"/>
        <v>0</v>
      </c>
      <c r="AA185" s="8"/>
      <c r="AB185" s="155">
        <f>IF(OR($M185="",$M185=0),0,IF(AB$2&lt;10,VLOOKUP(TEXT($C185,"МММ"),'Расчет нагрузки'!$L$2:$Q$13,AB$2,0),$D185*AB$2))</f>
        <v>0</v>
      </c>
      <c r="AC185" s="155">
        <f>IF(OR($Q185="",$Q185=0),0,IF(AC$2&lt;10,VLOOKUP(TEXT($C185,"МММ"),'Расчет нагрузки'!$L$2:$Q$13,AC$2,0),$D185*AC$2))</f>
        <v>0</v>
      </c>
      <c r="AD185" s="8"/>
      <c r="AE185" s="69">
        <v>1</v>
      </c>
      <c r="AF185" s="69">
        <v>1</v>
      </c>
      <c r="AG185" s="8"/>
      <c r="AH185" s="17">
        <f t="shared" si="1357"/>
        <v>0</v>
      </c>
      <c r="AI185" s="17">
        <f t="shared" si="1358"/>
        <v>0</v>
      </c>
      <c r="AJ185" s="17">
        <f t="shared" si="1359"/>
        <v>0</v>
      </c>
      <c r="AK185" s="17">
        <f t="shared" si="1360"/>
        <v>0</v>
      </c>
      <c r="AL185" s="17">
        <f t="shared" si="1361"/>
        <v>0</v>
      </c>
      <c r="AM185" s="17">
        <f t="shared" si="1362"/>
        <v>0</v>
      </c>
      <c r="AN185" s="17">
        <f t="shared" si="1363"/>
        <v>0</v>
      </c>
      <c r="AO185" s="17">
        <f t="shared" si="1364"/>
        <v>0</v>
      </c>
      <c r="AP185" s="18">
        <f t="shared" si="1365"/>
        <v>0</v>
      </c>
      <c r="AQ185" s="18">
        <f t="shared" si="1366"/>
        <v>0</v>
      </c>
      <c r="AR185" s="18">
        <f t="shared" si="1367"/>
        <v>0</v>
      </c>
      <c r="AS185" s="18">
        <f t="shared" si="1368"/>
        <v>0</v>
      </c>
      <c r="AT185" s="18">
        <f t="shared" si="1369"/>
        <v>0</v>
      </c>
      <c r="AU185" s="18">
        <f t="shared" si="1370"/>
        <v>0</v>
      </c>
      <c r="AV185" s="18">
        <f t="shared" si="1371"/>
        <v>0</v>
      </c>
      <c r="AW185" s="18">
        <f t="shared" si="1372"/>
        <v>0</v>
      </c>
      <c r="AX185" s="4"/>
    </row>
    <row r="186" spans="1:50" outlineLevel="1">
      <c r="A186" s="8" t="str">
        <f>IF(C186=Форма!$B$7*1,"1 месяц",IF(C186&gt;Форма!$B$7,(LEFT(A185,SEARCH(" ",A185,1)-1)+1)&amp;" месяц",""))</f>
        <v>58 месяц</v>
      </c>
      <c r="B186" s="32" t="str">
        <f>IF(SUM($E$6:$L186)=0,"-",IF(SUM($E186:$L186)&gt;0,IF(AND($C186&gt;=$B$1,$C186&lt;=$B$2)*1=1,$A$1,"факт"),"прогноз"))</f>
        <v>-</v>
      </c>
      <c r="C186" s="33">
        <v>47119</v>
      </c>
      <c r="D186" s="34">
        <f>VLOOKUP($C186,'F1'!$A:$B,2,0)</f>
        <v>17</v>
      </c>
      <c r="E186" s="60"/>
      <c r="F186" s="60"/>
      <c r="G186" s="59"/>
      <c r="H186" s="59"/>
      <c r="I186" s="60"/>
      <c r="J186" s="60"/>
      <c r="K186" s="59"/>
      <c r="L186" s="59"/>
      <c r="M186" s="204">
        <f t="shared" si="1307"/>
        <v>0</v>
      </c>
      <c r="N186" s="15">
        <f t="shared" si="1308"/>
        <v>0</v>
      </c>
      <c r="O186" s="15">
        <f t="shared" si="1309"/>
        <v>0</v>
      </c>
      <c r="P186" s="15">
        <f t="shared" si="1310"/>
        <v>0</v>
      </c>
      <c r="Q186" s="204">
        <f t="shared" si="1311"/>
        <v>0</v>
      </c>
      <c r="R186" s="15">
        <f t="shared" si="1312"/>
        <v>0</v>
      </c>
      <c r="S186" s="15">
        <f t="shared" si="1313"/>
        <v>0</v>
      </c>
      <c r="T186" s="15">
        <f t="shared" si="1314"/>
        <v>0</v>
      </c>
      <c r="U186" s="9">
        <f t="shared" si="1315"/>
        <v>0</v>
      </c>
      <c r="V186" s="9">
        <f t="shared" si="1316"/>
        <v>0</v>
      </c>
      <c r="W186" s="28">
        <f t="shared" si="1317"/>
        <v>0</v>
      </c>
      <c r="X186" s="9">
        <f t="shared" si="1318"/>
        <v>0</v>
      </c>
      <c r="Y186" s="9">
        <f t="shared" si="1319"/>
        <v>0</v>
      </c>
      <c r="Z186" s="28">
        <f t="shared" si="1320"/>
        <v>0</v>
      </c>
      <c r="AA186" s="8"/>
      <c r="AB186" s="155">
        <f>IF(OR($M186="",$M186=0),0,IF(AB$2&lt;10,VLOOKUP(TEXT($C186,"МММ"),'Расчет нагрузки'!$L$2:$Q$13,AB$2,0),$D186*AB$2))</f>
        <v>0</v>
      </c>
      <c r="AC186" s="155">
        <f>IF(OR($Q186="",$Q186=0),0,IF(AC$2&lt;10,VLOOKUP(TEXT($C186,"МММ"),'Расчет нагрузки'!$L$2:$Q$13,AC$2,0),$D186*AC$2))</f>
        <v>0</v>
      </c>
      <c r="AD186" s="8"/>
      <c r="AE186" s="69">
        <v>1</v>
      </c>
      <c r="AF186" s="69">
        <v>1</v>
      </c>
      <c r="AG186" s="8"/>
      <c r="AH186" s="17">
        <f t="shared" ref="AH186:AH197" si="1373">M186*$D186*AE186</f>
        <v>0</v>
      </c>
      <c r="AI186" s="17">
        <f t="shared" ref="AI186:AI197" si="1374">IF(AI$2*AH186&lt;0,0,AI$2*AH186)</f>
        <v>0</v>
      </c>
      <c r="AJ186" s="17">
        <f t="shared" ref="AJ186:AJ197" si="1375">AJ$2*AH186</f>
        <v>0</v>
      </c>
      <c r="AK186" s="17">
        <f t="shared" ref="AK186:AK197" si="1376">AK$2*AH186</f>
        <v>0</v>
      </c>
      <c r="AL186" s="17">
        <f t="shared" ref="AL186:AL197" si="1377">Q186*$D186*AF186</f>
        <v>0</v>
      </c>
      <c r="AM186" s="17">
        <f t="shared" ref="AM186:AM197" si="1378">IF(AM$2*AL186&lt;0,0,AM$2*AL186)</f>
        <v>0</v>
      </c>
      <c r="AN186" s="17">
        <f t="shared" ref="AN186:AN197" si="1379">AN$2*AL186</f>
        <v>0</v>
      </c>
      <c r="AO186" s="17">
        <f t="shared" ref="AO186:AO197" si="1380">AO$2*AL186</f>
        <v>0</v>
      </c>
      <c r="AP186" s="18">
        <f t="shared" ref="AP186:AP197" si="1381">MIN(AH186,AB186*AE186)</f>
        <v>0</v>
      </c>
      <c r="AQ186" s="18">
        <f t="shared" ref="AQ186:AQ197" si="1382">IF(AQ$2*AP186&lt;0,0,AQ$2*AP186)</f>
        <v>0</v>
      </c>
      <c r="AR186" s="18">
        <f t="shared" ref="AR186:AR197" si="1383">AR$2*AP186</f>
        <v>0</v>
      </c>
      <c r="AS186" s="18">
        <f t="shared" ref="AS186:AS197" si="1384">AS$2*AP186</f>
        <v>0</v>
      </c>
      <c r="AT186" s="18">
        <f t="shared" ref="AT186:AT197" si="1385">MIN(AL186,AC186*AF186)</f>
        <v>0</v>
      </c>
      <c r="AU186" s="18">
        <f t="shared" ref="AU186:AU197" si="1386">IF(AU$2*AT186&lt;0,0,AU$2*AT186)</f>
        <v>0</v>
      </c>
      <c r="AV186" s="18">
        <f t="shared" ref="AV186:AV197" si="1387">AV$2*AT186</f>
        <v>0</v>
      </c>
      <c r="AW186" s="18">
        <f t="shared" ref="AW186:AW197" si="1388">AW$2*AT186</f>
        <v>0</v>
      </c>
      <c r="AX186" s="4"/>
    </row>
    <row r="187" spans="1:50" outlineLevel="1">
      <c r="A187" s="8" t="str">
        <f>IF(C187=Форма!$B$7*1,"1 месяц",IF(C187&gt;Форма!$B$7,(LEFT(A186,SEARCH(" ",A186,1)-1)+1)&amp;" месяц",""))</f>
        <v>59 месяц</v>
      </c>
      <c r="B187" s="32" t="str">
        <f>IF(SUM($E$6:$L187)=0,"-",IF(SUM($E187:$L187)&gt;0,IF(AND($C187&gt;=$B$1,$C187&lt;=$B$2)*1=1,$A$1,"факт"),"прогноз"))</f>
        <v>-</v>
      </c>
      <c r="C187" s="33">
        <v>47150</v>
      </c>
      <c r="D187" s="34">
        <f>VLOOKUP($C187,'F1'!$A:$B,2,0)</f>
        <v>19</v>
      </c>
      <c r="E187" s="60"/>
      <c r="F187" s="60"/>
      <c r="G187" s="59"/>
      <c r="H187" s="59"/>
      <c r="I187" s="60"/>
      <c r="J187" s="60"/>
      <c r="K187" s="59"/>
      <c r="L187" s="59"/>
      <c r="M187" s="204">
        <f t="shared" si="1307"/>
        <v>0</v>
      </c>
      <c r="N187" s="15">
        <f t="shared" si="1308"/>
        <v>0</v>
      </c>
      <c r="O187" s="15">
        <f t="shared" si="1309"/>
        <v>0</v>
      </c>
      <c r="P187" s="15">
        <f t="shared" si="1310"/>
        <v>0</v>
      </c>
      <c r="Q187" s="204">
        <f t="shared" si="1311"/>
        <v>0</v>
      </c>
      <c r="R187" s="15">
        <f t="shared" si="1312"/>
        <v>0</v>
      </c>
      <c r="S187" s="15">
        <f t="shared" si="1313"/>
        <v>0</v>
      </c>
      <c r="T187" s="15">
        <f t="shared" si="1314"/>
        <v>0</v>
      </c>
      <c r="U187" s="9">
        <f t="shared" si="1315"/>
        <v>0</v>
      </c>
      <c r="V187" s="9">
        <f t="shared" si="1316"/>
        <v>0</v>
      </c>
      <c r="W187" s="28">
        <f t="shared" si="1317"/>
        <v>0</v>
      </c>
      <c r="X187" s="9">
        <f t="shared" si="1318"/>
        <v>0</v>
      </c>
      <c r="Y187" s="9">
        <f t="shared" si="1319"/>
        <v>0</v>
      </c>
      <c r="Z187" s="28">
        <f t="shared" si="1320"/>
        <v>0</v>
      </c>
      <c r="AA187" s="8"/>
      <c r="AB187" s="155">
        <f>IF(OR($M187="",$M187=0),0,IF(AB$2&lt;10,VLOOKUP(TEXT($C187,"МММ"),'Расчет нагрузки'!$L$2:$Q$13,AB$2,0),$D187*AB$2))</f>
        <v>0</v>
      </c>
      <c r="AC187" s="155">
        <f>IF(OR($Q187="",$Q187=0),0,IF(AC$2&lt;10,VLOOKUP(TEXT($C187,"МММ"),'Расчет нагрузки'!$L$2:$Q$13,AC$2,0),$D187*AC$2))</f>
        <v>0</v>
      </c>
      <c r="AD187" s="8"/>
      <c r="AE187" s="69">
        <v>1</v>
      </c>
      <c r="AF187" s="69">
        <v>1</v>
      </c>
      <c r="AG187" s="8"/>
      <c r="AH187" s="17">
        <f t="shared" si="1373"/>
        <v>0</v>
      </c>
      <c r="AI187" s="17">
        <f t="shared" si="1374"/>
        <v>0</v>
      </c>
      <c r="AJ187" s="17">
        <f t="shared" si="1375"/>
        <v>0</v>
      </c>
      <c r="AK187" s="17">
        <f t="shared" si="1376"/>
        <v>0</v>
      </c>
      <c r="AL187" s="17">
        <f t="shared" si="1377"/>
        <v>0</v>
      </c>
      <c r="AM187" s="17">
        <f t="shared" si="1378"/>
        <v>0</v>
      </c>
      <c r="AN187" s="17">
        <f t="shared" si="1379"/>
        <v>0</v>
      </c>
      <c r="AO187" s="17">
        <f t="shared" si="1380"/>
        <v>0</v>
      </c>
      <c r="AP187" s="18">
        <f t="shared" si="1381"/>
        <v>0</v>
      </c>
      <c r="AQ187" s="18">
        <f t="shared" si="1382"/>
        <v>0</v>
      </c>
      <c r="AR187" s="18">
        <f t="shared" si="1383"/>
        <v>0</v>
      </c>
      <c r="AS187" s="18">
        <f t="shared" si="1384"/>
        <v>0</v>
      </c>
      <c r="AT187" s="18">
        <f t="shared" si="1385"/>
        <v>0</v>
      </c>
      <c r="AU187" s="18">
        <f t="shared" si="1386"/>
        <v>0</v>
      </c>
      <c r="AV187" s="18">
        <f t="shared" si="1387"/>
        <v>0</v>
      </c>
      <c r="AW187" s="18">
        <f t="shared" si="1388"/>
        <v>0</v>
      </c>
      <c r="AX187" s="4"/>
    </row>
    <row r="188" spans="1:50" outlineLevel="1">
      <c r="A188" s="8" t="str">
        <f>IF(C188=Форма!$B$7*1,"1 месяц",IF(C188&gt;Форма!$B$7,(LEFT(A187,SEARCH(" ",A187,1)-1)+1)&amp;" месяц",""))</f>
        <v>60 месяц</v>
      </c>
      <c r="B188" s="32" t="str">
        <f>IF(SUM($E$6:$L188)=0,"-",IF(SUM($E188:$L188)&gt;0,IF(AND($C188&gt;=$B$1,$C188&lt;=$B$2)*1=1,$A$1,"факт"),"прогноз"))</f>
        <v>-</v>
      </c>
      <c r="C188" s="33">
        <v>47178</v>
      </c>
      <c r="D188" s="34">
        <f>VLOOKUP($C188,'F1'!$A:$B,2,0)</f>
        <v>20</v>
      </c>
      <c r="E188" s="60"/>
      <c r="F188" s="60"/>
      <c r="G188" s="59"/>
      <c r="H188" s="59"/>
      <c r="I188" s="60"/>
      <c r="J188" s="60"/>
      <c r="K188" s="59"/>
      <c r="L188" s="59"/>
      <c r="M188" s="204">
        <f t="shared" si="1307"/>
        <v>0</v>
      </c>
      <c r="N188" s="15">
        <f t="shared" si="1308"/>
        <v>0</v>
      </c>
      <c r="O188" s="15">
        <f t="shared" si="1309"/>
        <v>0</v>
      </c>
      <c r="P188" s="15">
        <f t="shared" si="1310"/>
        <v>0</v>
      </c>
      <c r="Q188" s="204">
        <f t="shared" si="1311"/>
        <v>0</v>
      </c>
      <c r="R188" s="15">
        <f t="shared" si="1312"/>
        <v>0</v>
      </c>
      <c r="S188" s="15">
        <f t="shared" si="1313"/>
        <v>0</v>
      </c>
      <c r="T188" s="15">
        <f t="shared" si="1314"/>
        <v>0</v>
      </c>
      <c r="U188" s="9">
        <f t="shared" si="1315"/>
        <v>0</v>
      </c>
      <c r="V188" s="9">
        <f t="shared" si="1316"/>
        <v>0</v>
      </c>
      <c r="W188" s="28">
        <f t="shared" si="1317"/>
        <v>0</v>
      </c>
      <c r="X188" s="9">
        <f t="shared" si="1318"/>
        <v>0</v>
      </c>
      <c r="Y188" s="9">
        <f t="shared" si="1319"/>
        <v>0</v>
      </c>
      <c r="Z188" s="28">
        <f t="shared" si="1320"/>
        <v>0</v>
      </c>
      <c r="AA188" s="8"/>
      <c r="AB188" s="155">
        <f>IF(OR($M188="",$M188=0),0,IF(AB$2&lt;10,VLOOKUP(TEXT($C188,"МММ"),'Расчет нагрузки'!$L$2:$Q$13,AB$2,0),$D188*AB$2))</f>
        <v>0</v>
      </c>
      <c r="AC188" s="155">
        <f>IF(OR($Q188="",$Q188=0),0,IF(AC$2&lt;10,VLOOKUP(TEXT($C188,"МММ"),'Расчет нагрузки'!$L$2:$Q$13,AC$2,0),$D188*AC$2))</f>
        <v>0</v>
      </c>
      <c r="AD188" s="8"/>
      <c r="AE188" s="69">
        <v>1</v>
      </c>
      <c r="AF188" s="69">
        <v>1</v>
      </c>
      <c r="AG188" s="8"/>
      <c r="AH188" s="17">
        <f t="shared" si="1373"/>
        <v>0</v>
      </c>
      <c r="AI188" s="17">
        <f t="shared" si="1374"/>
        <v>0</v>
      </c>
      <c r="AJ188" s="17">
        <f t="shared" si="1375"/>
        <v>0</v>
      </c>
      <c r="AK188" s="17">
        <f t="shared" si="1376"/>
        <v>0</v>
      </c>
      <c r="AL188" s="17">
        <f t="shared" si="1377"/>
        <v>0</v>
      </c>
      <c r="AM188" s="17">
        <f t="shared" si="1378"/>
        <v>0</v>
      </c>
      <c r="AN188" s="17">
        <f t="shared" si="1379"/>
        <v>0</v>
      </c>
      <c r="AO188" s="17">
        <f t="shared" si="1380"/>
        <v>0</v>
      </c>
      <c r="AP188" s="18">
        <f t="shared" si="1381"/>
        <v>0</v>
      </c>
      <c r="AQ188" s="18">
        <f t="shared" si="1382"/>
        <v>0</v>
      </c>
      <c r="AR188" s="18">
        <f t="shared" si="1383"/>
        <v>0</v>
      </c>
      <c r="AS188" s="18">
        <f t="shared" si="1384"/>
        <v>0</v>
      </c>
      <c r="AT188" s="18">
        <f t="shared" si="1385"/>
        <v>0</v>
      </c>
      <c r="AU188" s="18">
        <f t="shared" si="1386"/>
        <v>0</v>
      </c>
      <c r="AV188" s="18">
        <f t="shared" si="1387"/>
        <v>0</v>
      </c>
      <c r="AW188" s="18">
        <f t="shared" si="1388"/>
        <v>0</v>
      </c>
      <c r="AX188" s="4"/>
    </row>
    <row r="189" spans="1:50" outlineLevel="1">
      <c r="A189" s="8" t="str">
        <f>IF(C189=Форма!$B$7*1,"1 месяц",IF(C189&gt;Форма!$B$7,(LEFT(A188,SEARCH(" ",A188,1)-1)+1)&amp;" месяц",""))</f>
        <v>61 месяц</v>
      </c>
      <c r="B189" s="32" t="str">
        <f>IF(SUM($E$6:$L189)=0,"-",IF(SUM($E189:$L189)&gt;0,IF(AND($C189&gt;=$B$1,$C189&lt;=$B$2)*1=1,$A$1,"факт"),"прогноз"))</f>
        <v>-</v>
      </c>
      <c r="C189" s="33">
        <v>47209</v>
      </c>
      <c r="D189" s="34">
        <f>VLOOKUP($C189,'F1'!$A:$B,2,0)</f>
        <v>21</v>
      </c>
      <c r="E189" s="60"/>
      <c r="F189" s="60"/>
      <c r="G189" s="59"/>
      <c r="H189" s="59"/>
      <c r="I189" s="60"/>
      <c r="J189" s="60"/>
      <c r="K189" s="59"/>
      <c r="L189" s="59"/>
      <c r="M189" s="204">
        <f t="shared" si="1307"/>
        <v>0</v>
      </c>
      <c r="N189" s="15">
        <f t="shared" si="1308"/>
        <v>0</v>
      </c>
      <c r="O189" s="15">
        <f t="shared" si="1309"/>
        <v>0</v>
      </c>
      <c r="P189" s="15">
        <f t="shared" si="1310"/>
        <v>0</v>
      </c>
      <c r="Q189" s="204">
        <f t="shared" si="1311"/>
        <v>0</v>
      </c>
      <c r="R189" s="15">
        <f t="shared" si="1312"/>
        <v>0</v>
      </c>
      <c r="S189" s="15">
        <f t="shared" si="1313"/>
        <v>0</v>
      </c>
      <c r="T189" s="15">
        <f t="shared" si="1314"/>
        <v>0</v>
      </c>
      <c r="U189" s="9">
        <f t="shared" si="1315"/>
        <v>0</v>
      </c>
      <c r="V189" s="9">
        <f t="shared" si="1316"/>
        <v>0</v>
      </c>
      <c r="W189" s="28">
        <f t="shared" si="1317"/>
        <v>0</v>
      </c>
      <c r="X189" s="9">
        <f t="shared" si="1318"/>
        <v>0</v>
      </c>
      <c r="Y189" s="9">
        <f t="shared" si="1319"/>
        <v>0</v>
      </c>
      <c r="Z189" s="28">
        <f t="shared" si="1320"/>
        <v>0</v>
      </c>
      <c r="AA189" s="8"/>
      <c r="AB189" s="155">
        <f>IF(OR($M189="",$M189=0),0,IF(AB$2&lt;10,VLOOKUP(TEXT($C189,"МММ"),'Расчет нагрузки'!$L$2:$Q$13,AB$2,0),$D189*AB$2))</f>
        <v>0</v>
      </c>
      <c r="AC189" s="155">
        <f>IF(OR($Q189="",$Q189=0),0,IF(AC$2&lt;10,VLOOKUP(TEXT($C189,"МММ"),'Расчет нагрузки'!$L$2:$Q$13,AC$2,0),$D189*AC$2))</f>
        <v>0</v>
      </c>
      <c r="AD189" s="8"/>
      <c r="AE189" s="69">
        <v>1</v>
      </c>
      <c r="AF189" s="69">
        <v>1</v>
      </c>
      <c r="AG189" s="8"/>
      <c r="AH189" s="17">
        <f t="shared" si="1373"/>
        <v>0</v>
      </c>
      <c r="AI189" s="17">
        <f t="shared" si="1374"/>
        <v>0</v>
      </c>
      <c r="AJ189" s="17">
        <f t="shared" si="1375"/>
        <v>0</v>
      </c>
      <c r="AK189" s="17">
        <f t="shared" si="1376"/>
        <v>0</v>
      </c>
      <c r="AL189" s="17">
        <f t="shared" si="1377"/>
        <v>0</v>
      </c>
      <c r="AM189" s="17">
        <f t="shared" si="1378"/>
        <v>0</v>
      </c>
      <c r="AN189" s="17">
        <f t="shared" si="1379"/>
        <v>0</v>
      </c>
      <c r="AO189" s="17">
        <f t="shared" si="1380"/>
        <v>0</v>
      </c>
      <c r="AP189" s="18">
        <f t="shared" si="1381"/>
        <v>0</v>
      </c>
      <c r="AQ189" s="18">
        <f t="shared" si="1382"/>
        <v>0</v>
      </c>
      <c r="AR189" s="18">
        <f t="shared" si="1383"/>
        <v>0</v>
      </c>
      <c r="AS189" s="18">
        <f t="shared" si="1384"/>
        <v>0</v>
      </c>
      <c r="AT189" s="18">
        <f t="shared" si="1385"/>
        <v>0</v>
      </c>
      <c r="AU189" s="18">
        <f t="shared" si="1386"/>
        <v>0</v>
      </c>
      <c r="AV189" s="18">
        <f t="shared" si="1387"/>
        <v>0</v>
      </c>
      <c r="AW189" s="18">
        <f t="shared" si="1388"/>
        <v>0</v>
      </c>
      <c r="AX189" s="4"/>
    </row>
    <row r="190" spans="1:50" outlineLevel="1">
      <c r="A190" s="8" t="str">
        <f>IF(C190=Форма!$B$7*1,"1 месяц",IF(C190&gt;Форма!$B$7,(LEFT(A189,SEARCH(" ",A189,1)-1)+1)&amp;" месяц",""))</f>
        <v>62 месяц</v>
      </c>
      <c r="B190" s="32" t="str">
        <f>IF(SUM($E$6:$L190)=0,"-",IF(SUM($E190:$L190)&gt;0,IF(AND($C190&gt;=$B$1,$C190&lt;=$B$2)*1=1,$A$1,"факт"),"прогноз"))</f>
        <v>-</v>
      </c>
      <c r="C190" s="33">
        <v>47239</v>
      </c>
      <c r="D190" s="34">
        <f>VLOOKUP($C190,'F1'!$A:$B,2,0)</f>
        <v>20</v>
      </c>
      <c r="E190" s="60"/>
      <c r="F190" s="60"/>
      <c r="G190" s="59"/>
      <c r="H190" s="59"/>
      <c r="I190" s="60"/>
      <c r="J190" s="60"/>
      <c r="K190" s="59"/>
      <c r="L190" s="59"/>
      <c r="M190" s="204">
        <f t="shared" si="1307"/>
        <v>0</v>
      </c>
      <c r="N190" s="15">
        <f t="shared" si="1308"/>
        <v>0</v>
      </c>
      <c r="O190" s="15">
        <f t="shared" si="1309"/>
        <v>0</v>
      </c>
      <c r="P190" s="15">
        <f t="shared" si="1310"/>
        <v>0</v>
      </c>
      <c r="Q190" s="204">
        <f t="shared" si="1311"/>
        <v>0</v>
      </c>
      <c r="R190" s="15">
        <f t="shared" si="1312"/>
        <v>0</v>
      </c>
      <c r="S190" s="15">
        <f t="shared" si="1313"/>
        <v>0</v>
      </c>
      <c r="T190" s="15">
        <f t="shared" si="1314"/>
        <v>0</v>
      </c>
      <c r="U190" s="9">
        <f t="shared" si="1315"/>
        <v>0</v>
      </c>
      <c r="V190" s="9">
        <f t="shared" si="1316"/>
        <v>0</v>
      </c>
      <c r="W190" s="28">
        <f t="shared" si="1317"/>
        <v>0</v>
      </c>
      <c r="X190" s="9">
        <f t="shared" si="1318"/>
        <v>0</v>
      </c>
      <c r="Y190" s="9">
        <f t="shared" si="1319"/>
        <v>0</v>
      </c>
      <c r="Z190" s="28">
        <f t="shared" si="1320"/>
        <v>0</v>
      </c>
      <c r="AA190" s="8"/>
      <c r="AB190" s="155">
        <f>IF(OR($M190="",$M190=0),0,IF(AB$2&lt;10,VLOOKUP(TEXT($C190,"МММ"),'Расчет нагрузки'!$L$2:$Q$13,AB$2,0),$D190*AB$2))</f>
        <v>0</v>
      </c>
      <c r="AC190" s="155">
        <f>IF(OR($Q190="",$Q190=0),0,IF(AC$2&lt;10,VLOOKUP(TEXT($C190,"МММ"),'Расчет нагрузки'!$L$2:$Q$13,AC$2,0),$D190*AC$2))</f>
        <v>0</v>
      </c>
      <c r="AD190" s="8"/>
      <c r="AE190" s="69">
        <v>1</v>
      </c>
      <c r="AF190" s="69">
        <v>1</v>
      </c>
      <c r="AG190" s="8"/>
      <c r="AH190" s="17">
        <f t="shared" si="1373"/>
        <v>0</v>
      </c>
      <c r="AI190" s="17">
        <f t="shared" si="1374"/>
        <v>0</v>
      </c>
      <c r="AJ190" s="17">
        <f t="shared" si="1375"/>
        <v>0</v>
      </c>
      <c r="AK190" s="17">
        <f t="shared" si="1376"/>
        <v>0</v>
      </c>
      <c r="AL190" s="17">
        <f t="shared" si="1377"/>
        <v>0</v>
      </c>
      <c r="AM190" s="17">
        <f t="shared" si="1378"/>
        <v>0</v>
      </c>
      <c r="AN190" s="17">
        <f t="shared" si="1379"/>
        <v>0</v>
      </c>
      <c r="AO190" s="17">
        <f t="shared" si="1380"/>
        <v>0</v>
      </c>
      <c r="AP190" s="18">
        <f t="shared" si="1381"/>
        <v>0</v>
      </c>
      <c r="AQ190" s="18">
        <f t="shared" si="1382"/>
        <v>0</v>
      </c>
      <c r="AR190" s="18">
        <f t="shared" si="1383"/>
        <v>0</v>
      </c>
      <c r="AS190" s="18">
        <f t="shared" si="1384"/>
        <v>0</v>
      </c>
      <c r="AT190" s="18">
        <f t="shared" si="1385"/>
        <v>0</v>
      </c>
      <c r="AU190" s="18">
        <f t="shared" si="1386"/>
        <v>0</v>
      </c>
      <c r="AV190" s="18">
        <f t="shared" si="1387"/>
        <v>0</v>
      </c>
      <c r="AW190" s="18">
        <f t="shared" si="1388"/>
        <v>0</v>
      </c>
      <c r="AX190" s="4"/>
    </row>
    <row r="191" spans="1:50" outlineLevel="1">
      <c r="A191" s="8" t="str">
        <f>IF(C191=Форма!$B$7*1,"1 месяц",IF(C191&gt;Форма!$B$7,(LEFT(A190,SEARCH(" ",A190,1)-1)+1)&amp;" месяц",""))</f>
        <v>63 месяц</v>
      </c>
      <c r="B191" s="32" t="str">
        <f>IF(SUM($E$6:$L191)=0,"-",IF(SUM($E191:$L191)&gt;0,IF(AND($C191&gt;=$B$1,$C191&lt;=$B$2)*1=1,$A$1,"факт"),"прогноз"))</f>
        <v>-</v>
      </c>
      <c r="C191" s="33">
        <v>47270</v>
      </c>
      <c r="D191" s="34">
        <f>VLOOKUP($C191,'F1'!$A:$B,2,0)</f>
        <v>20</v>
      </c>
      <c r="E191" s="60"/>
      <c r="F191" s="60"/>
      <c r="G191" s="59"/>
      <c r="H191" s="59"/>
      <c r="I191" s="60"/>
      <c r="J191" s="60"/>
      <c r="K191" s="59"/>
      <c r="L191" s="59"/>
      <c r="M191" s="204">
        <f t="shared" si="1307"/>
        <v>0</v>
      </c>
      <c r="N191" s="15">
        <f t="shared" si="1308"/>
        <v>0</v>
      </c>
      <c r="O191" s="15">
        <f t="shared" si="1309"/>
        <v>0</v>
      </c>
      <c r="P191" s="15">
        <f t="shared" si="1310"/>
        <v>0</v>
      </c>
      <c r="Q191" s="204">
        <f t="shared" si="1311"/>
        <v>0</v>
      </c>
      <c r="R191" s="15">
        <f t="shared" si="1312"/>
        <v>0</v>
      </c>
      <c r="S191" s="15">
        <f t="shared" si="1313"/>
        <v>0</v>
      </c>
      <c r="T191" s="15">
        <f t="shared" si="1314"/>
        <v>0</v>
      </c>
      <c r="U191" s="9">
        <f t="shared" si="1315"/>
        <v>0</v>
      </c>
      <c r="V191" s="9">
        <f t="shared" si="1316"/>
        <v>0</v>
      </c>
      <c r="W191" s="28">
        <f t="shared" si="1317"/>
        <v>0</v>
      </c>
      <c r="X191" s="9">
        <f t="shared" si="1318"/>
        <v>0</v>
      </c>
      <c r="Y191" s="9">
        <f t="shared" si="1319"/>
        <v>0</v>
      </c>
      <c r="Z191" s="28">
        <f t="shared" si="1320"/>
        <v>0</v>
      </c>
      <c r="AA191" s="8"/>
      <c r="AB191" s="155">
        <f>IF(OR($M191="",$M191=0),0,IF(AB$2&lt;10,VLOOKUP(TEXT($C191,"МММ"),'Расчет нагрузки'!$L$2:$Q$13,AB$2,0),$D191*AB$2))</f>
        <v>0</v>
      </c>
      <c r="AC191" s="155">
        <f>IF(OR($Q191="",$Q191=0),0,IF(AC$2&lt;10,VLOOKUP(TEXT($C191,"МММ"),'Расчет нагрузки'!$L$2:$Q$13,AC$2,0),$D191*AC$2))</f>
        <v>0</v>
      </c>
      <c r="AD191" s="8"/>
      <c r="AE191" s="69">
        <v>1</v>
      </c>
      <c r="AF191" s="69">
        <v>1</v>
      </c>
      <c r="AG191" s="8"/>
      <c r="AH191" s="17">
        <f t="shared" si="1373"/>
        <v>0</v>
      </c>
      <c r="AI191" s="17">
        <f t="shared" si="1374"/>
        <v>0</v>
      </c>
      <c r="AJ191" s="17">
        <f t="shared" si="1375"/>
        <v>0</v>
      </c>
      <c r="AK191" s="17">
        <f t="shared" si="1376"/>
        <v>0</v>
      </c>
      <c r="AL191" s="17">
        <f t="shared" si="1377"/>
        <v>0</v>
      </c>
      <c r="AM191" s="17">
        <f t="shared" si="1378"/>
        <v>0</v>
      </c>
      <c r="AN191" s="17">
        <f t="shared" si="1379"/>
        <v>0</v>
      </c>
      <c r="AO191" s="17">
        <f t="shared" si="1380"/>
        <v>0</v>
      </c>
      <c r="AP191" s="18">
        <f t="shared" si="1381"/>
        <v>0</v>
      </c>
      <c r="AQ191" s="18">
        <f t="shared" si="1382"/>
        <v>0</v>
      </c>
      <c r="AR191" s="18">
        <f t="shared" si="1383"/>
        <v>0</v>
      </c>
      <c r="AS191" s="18">
        <f t="shared" si="1384"/>
        <v>0</v>
      </c>
      <c r="AT191" s="18">
        <f t="shared" si="1385"/>
        <v>0</v>
      </c>
      <c r="AU191" s="18">
        <f t="shared" si="1386"/>
        <v>0</v>
      </c>
      <c r="AV191" s="18">
        <f t="shared" si="1387"/>
        <v>0</v>
      </c>
      <c r="AW191" s="18">
        <f t="shared" si="1388"/>
        <v>0</v>
      </c>
      <c r="AX191" s="4"/>
    </row>
    <row r="192" spans="1:50" outlineLevel="1">
      <c r="A192" s="8" t="str">
        <f>IF(C192=Форма!$B$7*1,"1 месяц",IF(C192&gt;Форма!$B$7,(LEFT(A191,SEARCH(" ",A191,1)-1)+1)&amp;" месяц",""))</f>
        <v>64 месяц</v>
      </c>
      <c r="B192" s="32" t="str">
        <f>IF(SUM($E$6:$L192)=0,"-",IF(SUM($E192:$L192)&gt;0,IF(AND($C192&gt;=$B$1,$C192&lt;=$B$2)*1=1,$A$1,"факт"),"прогноз"))</f>
        <v>-</v>
      </c>
      <c r="C192" s="33">
        <v>47300</v>
      </c>
      <c r="D192" s="34">
        <f>VLOOKUP($C192,'F1'!$A:$B,2,0)</f>
        <v>22</v>
      </c>
      <c r="E192" s="60"/>
      <c r="F192" s="60"/>
      <c r="G192" s="59"/>
      <c r="H192" s="59"/>
      <c r="I192" s="60"/>
      <c r="J192" s="60"/>
      <c r="K192" s="59"/>
      <c r="L192" s="59"/>
      <c r="M192" s="204">
        <f t="shared" si="1307"/>
        <v>0</v>
      </c>
      <c r="N192" s="15">
        <f t="shared" si="1308"/>
        <v>0</v>
      </c>
      <c r="O192" s="15">
        <f t="shared" si="1309"/>
        <v>0</v>
      </c>
      <c r="P192" s="15">
        <f t="shared" si="1310"/>
        <v>0</v>
      </c>
      <c r="Q192" s="204">
        <f t="shared" si="1311"/>
        <v>0</v>
      </c>
      <c r="R192" s="15">
        <f t="shared" si="1312"/>
        <v>0</v>
      </c>
      <c r="S192" s="15">
        <f t="shared" si="1313"/>
        <v>0</v>
      </c>
      <c r="T192" s="15">
        <f t="shared" si="1314"/>
        <v>0</v>
      </c>
      <c r="U192" s="9">
        <f t="shared" si="1315"/>
        <v>0</v>
      </c>
      <c r="V192" s="9">
        <f t="shared" si="1316"/>
        <v>0</v>
      </c>
      <c r="W192" s="28">
        <f t="shared" si="1317"/>
        <v>0</v>
      </c>
      <c r="X192" s="9">
        <f t="shared" si="1318"/>
        <v>0</v>
      </c>
      <c r="Y192" s="9">
        <f t="shared" si="1319"/>
        <v>0</v>
      </c>
      <c r="Z192" s="28">
        <f t="shared" si="1320"/>
        <v>0</v>
      </c>
      <c r="AA192" s="8"/>
      <c r="AB192" s="155">
        <f>IF(OR($M192="",$M192=0),0,IF(AB$2&lt;10,VLOOKUP(TEXT($C192,"МММ"),'Расчет нагрузки'!$L$2:$Q$13,AB$2,0),$D192*AB$2))</f>
        <v>0</v>
      </c>
      <c r="AC192" s="155">
        <f>IF(OR($Q192="",$Q192=0),0,IF(AC$2&lt;10,VLOOKUP(TEXT($C192,"МММ"),'Расчет нагрузки'!$L$2:$Q$13,AC$2,0),$D192*AC$2))</f>
        <v>0</v>
      </c>
      <c r="AD192" s="8"/>
      <c r="AE192" s="69">
        <v>1</v>
      </c>
      <c r="AF192" s="69">
        <v>1</v>
      </c>
      <c r="AG192" s="8"/>
      <c r="AH192" s="17">
        <f t="shared" si="1373"/>
        <v>0</v>
      </c>
      <c r="AI192" s="17">
        <f t="shared" si="1374"/>
        <v>0</v>
      </c>
      <c r="AJ192" s="17">
        <f t="shared" si="1375"/>
        <v>0</v>
      </c>
      <c r="AK192" s="17">
        <f t="shared" si="1376"/>
        <v>0</v>
      </c>
      <c r="AL192" s="17">
        <f t="shared" si="1377"/>
        <v>0</v>
      </c>
      <c r="AM192" s="17">
        <f t="shared" si="1378"/>
        <v>0</v>
      </c>
      <c r="AN192" s="17">
        <f t="shared" si="1379"/>
        <v>0</v>
      </c>
      <c r="AO192" s="17">
        <f t="shared" si="1380"/>
        <v>0</v>
      </c>
      <c r="AP192" s="18">
        <f t="shared" si="1381"/>
        <v>0</v>
      </c>
      <c r="AQ192" s="18">
        <f t="shared" si="1382"/>
        <v>0</v>
      </c>
      <c r="AR192" s="18">
        <f t="shared" si="1383"/>
        <v>0</v>
      </c>
      <c r="AS192" s="18">
        <f t="shared" si="1384"/>
        <v>0</v>
      </c>
      <c r="AT192" s="18">
        <f t="shared" si="1385"/>
        <v>0</v>
      </c>
      <c r="AU192" s="18">
        <f t="shared" si="1386"/>
        <v>0</v>
      </c>
      <c r="AV192" s="18">
        <f t="shared" si="1387"/>
        <v>0</v>
      </c>
      <c r="AW192" s="18">
        <f t="shared" si="1388"/>
        <v>0</v>
      </c>
      <c r="AX192" s="4"/>
    </row>
    <row r="193" spans="1:103" outlineLevel="1">
      <c r="A193" s="8" t="str">
        <f>IF(C193=Форма!$B$7*1,"1 месяц",IF(C193&gt;Форма!$B$7,(LEFT(A192,SEARCH(" ",A192,1)-1)+1)&amp;" месяц",""))</f>
        <v>65 месяц</v>
      </c>
      <c r="B193" s="32" t="str">
        <f>IF(SUM($E$6:$L193)=0,"-",IF(SUM($E193:$L193)&gt;0,IF(AND($C193&gt;=$B$1,$C193&lt;=$B$2)*1=1,$A$1,"факт"),"прогноз"))</f>
        <v>-</v>
      </c>
      <c r="C193" s="33">
        <v>47331</v>
      </c>
      <c r="D193" s="34">
        <f>VLOOKUP($C193,'F1'!$A:$B,2,0)</f>
        <v>23</v>
      </c>
      <c r="E193" s="60"/>
      <c r="F193" s="60"/>
      <c r="G193" s="59"/>
      <c r="H193" s="59"/>
      <c r="I193" s="60"/>
      <c r="J193" s="60"/>
      <c r="K193" s="59"/>
      <c r="L193" s="59"/>
      <c r="M193" s="204">
        <f t="shared" si="1307"/>
        <v>0</v>
      </c>
      <c r="N193" s="15">
        <f t="shared" si="1308"/>
        <v>0</v>
      </c>
      <c r="O193" s="15">
        <f t="shared" si="1309"/>
        <v>0</v>
      </c>
      <c r="P193" s="15">
        <f t="shared" si="1310"/>
        <v>0</v>
      </c>
      <c r="Q193" s="204">
        <f t="shared" si="1311"/>
        <v>0</v>
      </c>
      <c r="R193" s="15">
        <f t="shared" si="1312"/>
        <v>0</v>
      </c>
      <c r="S193" s="15">
        <f t="shared" si="1313"/>
        <v>0</v>
      </c>
      <c r="T193" s="15">
        <f t="shared" si="1314"/>
        <v>0</v>
      </c>
      <c r="U193" s="9">
        <f t="shared" si="1315"/>
        <v>0</v>
      </c>
      <c r="V193" s="9">
        <f t="shared" si="1316"/>
        <v>0</v>
      </c>
      <c r="W193" s="28">
        <f t="shared" si="1317"/>
        <v>0</v>
      </c>
      <c r="X193" s="9">
        <f t="shared" si="1318"/>
        <v>0</v>
      </c>
      <c r="Y193" s="9">
        <f t="shared" si="1319"/>
        <v>0</v>
      </c>
      <c r="Z193" s="28">
        <f t="shared" si="1320"/>
        <v>0</v>
      </c>
      <c r="AA193" s="8"/>
      <c r="AB193" s="155">
        <f>IF(OR($M193="",$M193=0),0,IF(AB$2&lt;10,VLOOKUP(TEXT($C193,"МММ"),'Расчет нагрузки'!$L$2:$Q$13,AB$2,0),$D193*AB$2))</f>
        <v>0</v>
      </c>
      <c r="AC193" s="155">
        <f>IF(OR($Q193="",$Q193=0),0,IF(AC$2&lt;10,VLOOKUP(TEXT($C193,"МММ"),'Расчет нагрузки'!$L$2:$Q$13,AC$2,0),$D193*AC$2))</f>
        <v>0</v>
      </c>
      <c r="AD193" s="8"/>
      <c r="AE193" s="69">
        <v>1</v>
      </c>
      <c r="AF193" s="69">
        <v>1</v>
      </c>
      <c r="AG193" s="8"/>
      <c r="AH193" s="17">
        <f t="shared" si="1373"/>
        <v>0</v>
      </c>
      <c r="AI193" s="17">
        <f t="shared" si="1374"/>
        <v>0</v>
      </c>
      <c r="AJ193" s="17">
        <f t="shared" si="1375"/>
        <v>0</v>
      </c>
      <c r="AK193" s="17">
        <f t="shared" si="1376"/>
        <v>0</v>
      </c>
      <c r="AL193" s="17">
        <f t="shared" si="1377"/>
        <v>0</v>
      </c>
      <c r="AM193" s="17">
        <f t="shared" si="1378"/>
        <v>0</v>
      </c>
      <c r="AN193" s="17">
        <f t="shared" si="1379"/>
        <v>0</v>
      </c>
      <c r="AO193" s="17">
        <f t="shared" si="1380"/>
        <v>0</v>
      </c>
      <c r="AP193" s="18">
        <f t="shared" si="1381"/>
        <v>0</v>
      </c>
      <c r="AQ193" s="18">
        <f t="shared" si="1382"/>
        <v>0</v>
      </c>
      <c r="AR193" s="18">
        <f t="shared" si="1383"/>
        <v>0</v>
      </c>
      <c r="AS193" s="18">
        <f t="shared" si="1384"/>
        <v>0</v>
      </c>
      <c r="AT193" s="18">
        <f t="shared" si="1385"/>
        <v>0</v>
      </c>
      <c r="AU193" s="18">
        <f t="shared" si="1386"/>
        <v>0</v>
      </c>
      <c r="AV193" s="18">
        <f t="shared" si="1387"/>
        <v>0</v>
      </c>
      <c r="AW193" s="18">
        <f t="shared" si="1388"/>
        <v>0</v>
      </c>
      <c r="AX193" s="4"/>
    </row>
    <row r="194" spans="1:103" outlineLevel="1">
      <c r="A194" s="8" t="str">
        <f>IF(C194=Форма!$B$7*1,"1 месяц",IF(C194&gt;Форма!$B$7,(LEFT(A193,SEARCH(" ",A193,1)-1)+1)&amp;" месяц",""))</f>
        <v>66 месяц</v>
      </c>
      <c r="B194" s="32" t="str">
        <f>IF(SUM($E$6:$L194)=0,"-",IF(SUM($E194:$L194)&gt;0,IF(AND($C194&gt;=$B$1,$C194&lt;=$B$2)*1=1,$A$1,"факт"),"прогноз"))</f>
        <v>-</v>
      </c>
      <c r="C194" s="33">
        <v>47362</v>
      </c>
      <c r="D194" s="34">
        <f>VLOOKUP($C194,'F1'!$A:$B,2,0)</f>
        <v>20</v>
      </c>
      <c r="E194" s="60"/>
      <c r="F194" s="60"/>
      <c r="G194" s="59"/>
      <c r="H194" s="59"/>
      <c r="I194" s="60"/>
      <c r="J194" s="60"/>
      <c r="K194" s="59"/>
      <c r="L194" s="59"/>
      <c r="M194" s="204">
        <f t="shared" si="1307"/>
        <v>0</v>
      </c>
      <c r="N194" s="15">
        <f t="shared" si="1308"/>
        <v>0</v>
      </c>
      <c r="O194" s="15">
        <f t="shared" si="1309"/>
        <v>0</v>
      </c>
      <c r="P194" s="15">
        <f t="shared" si="1310"/>
        <v>0</v>
      </c>
      <c r="Q194" s="204">
        <f t="shared" si="1311"/>
        <v>0</v>
      </c>
      <c r="R194" s="15">
        <f t="shared" si="1312"/>
        <v>0</v>
      </c>
      <c r="S194" s="15">
        <f t="shared" si="1313"/>
        <v>0</v>
      </c>
      <c r="T194" s="15">
        <f t="shared" si="1314"/>
        <v>0</v>
      </c>
      <c r="U194" s="9">
        <f t="shared" si="1315"/>
        <v>0</v>
      </c>
      <c r="V194" s="9">
        <f t="shared" si="1316"/>
        <v>0</v>
      </c>
      <c r="W194" s="28">
        <f t="shared" si="1317"/>
        <v>0</v>
      </c>
      <c r="X194" s="9">
        <f t="shared" si="1318"/>
        <v>0</v>
      </c>
      <c r="Y194" s="9">
        <f t="shared" si="1319"/>
        <v>0</v>
      </c>
      <c r="Z194" s="28">
        <f t="shared" si="1320"/>
        <v>0</v>
      </c>
      <c r="AA194" s="8"/>
      <c r="AB194" s="155">
        <f>IF(OR($M194="",$M194=0),0,IF(AB$2&lt;10,VLOOKUP(TEXT($C194,"МММ"),'Расчет нагрузки'!$L$2:$Q$13,AB$2,0),$D194*AB$2))</f>
        <v>0</v>
      </c>
      <c r="AC194" s="155">
        <f>IF(OR($Q194="",$Q194=0),0,IF(AC$2&lt;10,VLOOKUP(TEXT($C194,"МММ"),'Расчет нагрузки'!$L$2:$Q$13,AC$2,0),$D194*AC$2))</f>
        <v>0</v>
      </c>
      <c r="AD194" s="8"/>
      <c r="AE194" s="69">
        <v>1</v>
      </c>
      <c r="AF194" s="69">
        <v>1</v>
      </c>
      <c r="AG194" s="8"/>
      <c r="AH194" s="17">
        <f t="shared" si="1373"/>
        <v>0</v>
      </c>
      <c r="AI194" s="17">
        <f t="shared" si="1374"/>
        <v>0</v>
      </c>
      <c r="AJ194" s="17">
        <f t="shared" si="1375"/>
        <v>0</v>
      </c>
      <c r="AK194" s="17">
        <f t="shared" si="1376"/>
        <v>0</v>
      </c>
      <c r="AL194" s="17">
        <f t="shared" si="1377"/>
        <v>0</v>
      </c>
      <c r="AM194" s="17">
        <f t="shared" si="1378"/>
        <v>0</v>
      </c>
      <c r="AN194" s="17">
        <f t="shared" si="1379"/>
        <v>0</v>
      </c>
      <c r="AO194" s="17">
        <f t="shared" si="1380"/>
        <v>0</v>
      </c>
      <c r="AP194" s="18">
        <f t="shared" si="1381"/>
        <v>0</v>
      </c>
      <c r="AQ194" s="18">
        <f t="shared" si="1382"/>
        <v>0</v>
      </c>
      <c r="AR194" s="18">
        <f t="shared" si="1383"/>
        <v>0</v>
      </c>
      <c r="AS194" s="18">
        <f t="shared" si="1384"/>
        <v>0</v>
      </c>
      <c r="AT194" s="18">
        <f t="shared" si="1385"/>
        <v>0</v>
      </c>
      <c r="AU194" s="18">
        <f t="shared" si="1386"/>
        <v>0</v>
      </c>
      <c r="AV194" s="18">
        <f t="shared" si="1387"/>
        <v>0</v>
      </c>
      <c r="AW194" s="18">
        <f t="shared" si="1388"/>
        <v>0</v>
      </c>
      <c r="AX194" s="4"/>
    </row>
    <row r="195" spans="1:103" outlineLevel="1">
      <c r="A195" s="8" t="str">
        <f>IF(C195=Форма!$B$7*1,"1 месяц",IF(C195&gt;Форма!$B$7,(LEFT(A194,SEARCH(" ",A194,1)-1)+1)&amp;" месяц",""))</f>
        <v>67 месяц</v>
      </c>
      <c r="B195" s="32" t="str">
        <f>IF(SUM($E$6:$L195)=0,"-",IF(SUM($E195:$L195)&gt;0,IF(AND($C195&gt;=$B$1,$C195&lt;=$B$2)*1=1,$A$1,"факт"),"прогноз"))</f>
        <v>-</v>
      </c>
      <c r="C195" s="33">
        <v>47392</v>
      </c>
      <c r="D195" s="34">
        <f>VLOOKUP($C195,'F1'!$A:$B,2,0)</f>
        <v>23</v>
      </c>
      <c r="E195" s="60"/>
      <c r="F195" s="60"/>
      <c r="G195" s="59"/>
      <c r="H195" s="59"/>
      <c r="I195" s="60"/>
      <c r="J195" s="60"/>
      <c r="K195" s="59"/>
      <c r="L195" s="59"/>
      <c r="M195" s="204">
        <f t="shared" si="1307"/>
        <v>0</v>
      </c>
      <c r="N195" s="15">
        <f t="shared" si="1308"/>
        <v>0</v>
      </c>
      <c r="O195" s="15">
        <f t="shared" si="1309"/>
        <v>0</v>
      </c>
      <c r="P195" s="15">
        <f t="shared" si="1310"/>
        <v>0</v>
      </c>
      <c r="Q195" s="204">
        <f t="shared" si="1311"/>
        <v>0</v>
      </c>
      <c r="R195" s="15">
        <f t="shared" si="1312"/>
        <v>0</v>
      </c>
      <c r="S195" s="15">
        <f t="shared" si="1313"/>
        <v>0</v>
      </c>
      <c r="T195" s="15">
        <f t="shared" si="1314"/>
        <v>0</v>
      </c>
      <c r="U195" s="9">
        <f t="shared" si="1315"/>
        <v>0</v>
      </c>
      <c r="V195" s="9">
        <f t="shared" si="1316"/>
        <v>0</v>
      </c>
      <c r="W195" s="28">
        <f t="shared" si="1317"/>
        <v>0</v>
      </c>
      <c r="X195" s="9">
        <f t="shared" si="1318"/>
        <v>0</v>
      </c>
      <c r="Y195" s="9">
        <f t="shared" si="1319"/>
        <v>0</v>
      </c>
      <c r="Z195" s="28">
        <f t="shared" si="1320"/>
        <v>0</v>
      </c>
      <c r="AA195" s="8"/>
      <c r="AB195" s="155">
        <f>IF(OR($M195="",$M195=0),0,IF(AB$2&lt;10,VLOOKUP(TEXT($C195,"МММ"),'Расчет нагрузки'!$L$2:$Q$13,AB$2,0),$D195*AB$2))</f>
        <v>0</v>
      </c>
      <c r="AC195" s="155">
        <f>IF(OR($Q195="",$Q195=0),0,IF(AC$2&lt;10,VLOOKUP(TEXT($C195,"МММ"),'Расчет нагрузки'!$L$2:$Q$13,AC$2,0),$D195*AC$2))</f>
        <v>0</v>
      </c>
      <c r="AD195" s="8"/>
      <c r="AE195" s="69">
        <v>1</v>
      </c>
      <c r="AF195" s="69">
        <v>1</v>
      </c>
      <c r="AG195" s="8"/>
      <c r="AH195" s="17">
        <f t="shared" si="1373"/>
        <v>0</v>
      </c>
      <c r="AI195" s="17">
        <f t="shared" si="1374"/>
        <v>0</v>
      </c>
      <c r="AJ195" s="17">
        <f t="shared" si="1375"/>
        <v>0</v>
      </c>
      <c r="AK195" s="17">
        <f t="shared" si="1376"/>
        <v>0</v>
      </c>
      <c r="AL195" s="17">
        <f t="shared" si="1377"/>
        <v>0</v>
      </c>
      <c r="AM195" s="17">
        <f t="shared" si="1378"/>
        <v>0</v>
      </c>
      <c r="AN195" s="17">
        <f t="shared" si="1379"/>
        <v>0</v>
      </c>
      <c r="AO195" s="17">
        <f t="shared" si="1380"/>
        <v>0</v>
      </c>
      <c r="AP195" s="18">
        <f t="shared" si="1381"/>
        <v>0</v>
      </c>
      <c r="AQ195" s="18">
        <f t="shared" si="1382"/>
        <v>0</v>
      </c>
      <c r="AR195" s="18">
        <f t="shared" si="1383"/>
        <v>0</v>
      </c>
      <c r="AS195" s="18">
        <f t="shared" si="1384"/>
        <v>0</v>
      </c>
      <c r="AT195" s="18">
        <f t="shared" si="1385"/>
        <v>0</v>
      </c>
      <c r="AU195" s="18">
        <f t="shared" si="1386"/>
        <v>0</v>
      </c>
      <c r="AV195" s="18">
        <f t="shared" si="1387"/>
        <v>0</v>
      </c>
      <c r="AW195" s="18">
        <f t="shared" si="1388"/>
        <v>0</v>
      </c>
      <c r="AX195" s="4"/>
    </row>
    <row r="196" spans="1:103" outlineLevel="1">
      <c r="A196" s="8" t="str">
        <f>IF(C196=Форма!$B$7*1,"1 месяц",IF(C196&gt;Форма!$B$7,(LEFT(A195,SEARCH(" ",A195,1)-1)+1)&amp;" месяц",""))</f>
        <v>68 месяц</v>
      </c>
      <c r="B196" s="32" t="str">
        <f>IF(SUM($E$6:$L196)=0,"-",IF(SUM($E196:$L196)&gt;0,IF(AND($C196&gt;=$B$1,$C196&lt;=$B$2)*1=1,$A$1,"факт"),"прогноз"))</f>
        <v>-</v>
      </c>
      <c r="C196" s="33">
        <v>47423</v>
      </c>
      <c r="D196" s="34">
        <f>VLOOKUP($C196,'F1'!$A:$B,2,0)</f>
        <v>21</v>
      </c>
      <c r="E196" s="60"/>
      <c r="F196" s="60"/>
      <c r="G196" s="59"/>
      <c r="H196" s="59"/>
      <c r="I196" s="60"/>
      <c r="J196" s="60"/>
      <c r="K196" s="59"/>
      <c r="L196" s="59"/>
      <c r="M196" s="204">
        <f t="shared" si="1307"/>
        <v>0</v>
      </c>
      <c r="N196" s="15">
        <f t="shared" si="1308"/>
        <v>0</v>
      </c>
      <c r="O196" s="15">
        <f t="shared" si="1309"/>
        <v>0</v>
      </c>
      <c r="P196" s="15">
        <f t="shared" si="1310"/>
        <v>0</v>
      </c>
      <c r="Q196" s="204">
        <f t="shared" si="1311"/>
        <v>0</v>
      </c>
      <c r="R196" s="15">
        <f t="shared" si="1312"/>
        <v>0</v>
      </c>
      <c r="S196" s="15">
        <f t="shared" si="1313"/>
        <v>0</v>
      </c>
      <c r="T196" s="15">
        <f t="shared" si="1314"/>
        <v>0</v>
      </c>
      <c r="U196" s="9">
        <f t="shared" si="1315"/>
        <v>0</v>
      </c>
      <c r="V196" s="9">
        <f t="shared" si="1316"/>
        <v>0</v>
      </c>
      <c r="W196" s="28">
        <f t="shared" si="1317"/>
        <v>0</v>
      </c>
      <c r="X196" s="9">
        <f t="shared" si="1318"/>
        <v>0</v>
      </c>
      <c r="Y196" s="9">
        <f t="shared" si="1319"/>
        <v>0</v>
      </c>
      <c r="Z196" s="28">
        <f t="shared" si="1320"/>
        <v>0</v>
      </c>
      <c r="AA196" s="8"/>
      <c r="AB196" s="155">
        <f>IF(OR($M196="",$M196=0),0,IF(AB$2&lt;10,VLOOKUP(TEXT($C196,"МММ"),'Расчет нагрузки'!$L$2:$Q$13,AB$2,0),$D196*AB$2))</f>
        <v>0</v>
      </c>
      <c r="AC196" s="155">
        <f>IF(OR($Q196="",$Q196=0),0,IF(AC$2&lt;10,VLOOKUP(TEXT($C196,"МММ"),'Расчет нагрузки'!$L$2:$Q$13,AC$2,0),$D196*AC$2))</f>
        <v>0</v>
      </c>
      <c r="AD196" s="8"/>
      <c r="AE196" s="69">
        <v>1</v>
      </c>
      <c r="AF196" s="69">
        <v>1</v>
      </c>
      <c r="AG196" s="8"/>
      <c r="AH196" s="17">
        <f t="shared" si="1373"/>
        <v>0</v>
      </c>
      <c r="AI196" s="17">
        <f t="shared" si="1374"/>
        <v>0</v>
      </c>
      <c r="AJ196" s="17">
        <f t="shared" si="1375"/>
        <v>0</v>
      </c>
      <c r="AK196" s="17">
        <f t="shared" si="1376"/>
        <v>0</v>
      </c>
      <c r="AL196" s="17">
        <f t="shared" si="1377"/>
        <v>0</v>
      </c>
      <c r="AM196" s="17">
        <f t="shared" si="1378"/>
        <v>0</v>
      </c>
      <c r="AN196" s="17">
        <f t="shared" si="1379"/>
        <v>0</v>
      </c>
      <c r="AO196" s="17">
        <f t="shared" si="1380"/>
        <v>0</v>
      </c>
      <c r="AP196" s="18">
        <f t="shared" si="1381"/>
        <v>0</v>
      </c>
      <c r="AQ196" s="18">
        <f t="shared" si="1382"/>
        <v>0</v>
      </c>
      <c r="AR196" s="18">
        <f t="shared" si="1383"/>
        <v>0</v>
      </c>
      <c r="AS196" s="18">
        <f t="shared" si="1384"/>
        <v>0</v>
      </c>
      <c r="AT196" s="18">
        <f t="shared" si="1385"/>
        <v>0</v>
      </c>
      <c r="AU196" s="18">
        <f t="shared" si="1386"/>
        <v>0</v>
      </c>
      <c r="AV196" s="18">
        <f t="shared" si="1387"/>
        <v>0</v>
      </c>
      <c r="AW196" s="18">
        <f t="shared" si="1388"/>
        <v>0</v>
      </c>
      <c r="AX196" s="4"/>
    </row>
    <row r="197" spans="1:103" outlineLevel="1">
      <c r="A197" s="8" t="str">
        <f>IF(C197=Форма!$B$7*1,"1 месяц",IF(C197&gt;Форма!$B$7,(LEFT(A196,SEARCH(" ",A196,1)-1)+1)&amp;" месяц",""))</f>
        <v>69 месяц</v>
      </c>
      <c r="B197" s="32" t="str">
        <f>IF(SUM($E$6:$L197)=0,"-",IF(SUM($E197:$L197)&gt;0,IF(AND($C197&gt;=$B$1,$C197&lt;=$B$2)*1=1,$A$1,"факт"),"прогноз"))</f>
        <v>-</v>
      </c>
      <c r="C197" s="33">
        <v>47453</v>
      </c>
      <c r="D197" s="34">
        <f>VLOOKUP($C197,'F1'!$A:$B,2,0)</f>
        <v>21</v>
      </c>
      <c r="E197" s="60"/>
      <c r="F197" s="60"/>
      <c r="G197" s="59"/>
      <c r="H197" s="59"/>
      <c r="I197" s="60"/>
      <c r="J197" s="60"/>
      <c r="K197" s="59"/>
      <c r="L197" s="59"/>
      <c r="M197" s="204">
        <f t="shared" si="1307"/>
        <v>0</v>
      </c>
      <c r="N197" s="15">
        <f t="shared" si="1308"/>
        <v>0</v>
      </c>
      <c r="O197" s="15">
        <f t="shared" si="1309"/>
        <v>0</v>
      </c>
      <c r="P197" s="15">
        <f t="shared" si="1310"/>
        <v>0</v>
      </c>
      <c r="Q197" s="204">
        <f t="shared" si="1311"/>
        <v>0</v>
      </c>
      <c r="R197" s="15">
        <f t="shared" si="1312"/>
        <v>0</v>
      </c>
      <c r="S197" s="15">
        <f t="shared" si="1313"/>
        <v>0</v>
      </c>
      <c r="T197" s="15">
        <f t="shared" si="1314"/>
        <v>0</v>
      </c>
      <c r="U197" s="9">
        <f t="shared" si="1315"/>
        <v>0</v>
      </c>
      <c r="V197" s="9">
        <f t="shared" si="1316"/>
        <v>0</v>
      </c>
      <c r="W197" s="28">
        <f t="shared" si="1317"/>
        <v>0</v>
      </c>
      <c r="X197" s="9">
        <f t="shared" si="1318"/>
        <v>0</v>
      </c>
      <c r="Y197" s="9">
        <f t="shared" si="1319"/>
        <v>0</v>
      </c>
      <c r="Z197" s="28">
        <f t="shared" si="1320"/>
        <v>0</v>
      </c>
      <c r="AA197" s="8"/>
      <c r="AB197" s="155">
        <f>IF(OR($M197="",$M197=0),0,IF(AB$2&lt;10,VLOOKUP(TEXT($C197,"МММ"),'Расчет нагрузки'!$L$2:$Q$13,AB$2,0),$D197*AB$2))</f>
        <v>0</v>
      </c>
      <c r="AC197" s="155">
        <f>IF(OR($Q197="",$Q197=0),0,IF(AC$2&lt;10,VLOOKUP(TEXT($C197,"МММ"),'Расчет нагрузки'!$L$2:$Q$13,AC$2,0),$D197*AC$2))</f>
        <v>0</v>
      </c>
      <c r="AD197" s="8"/>
      <c r="AE197" s="69">
        <v>1</v>
      </c>
      <c r="AF197" s="69">
        <v>1</v>
      </c>
      <c r="AG197" s="8"/>
      <c r="AH197" s="17">
        <f t="shared" si="1373"/>
        <v>0</v>
      </c>
      <c r="AI197" s="17">
        <f t="shared" si="1374"/>
        <v>0</v>
      </c>
      <c r="AJ197" s="17">
        <f t="shared" si="1375"/>
        <v>0</v>
      </c>
      <c r="AK197" s="17">
        <f t="shared" si="1376"/>
        <v>0</v>
      </c>
      <c r="AL197" s="17">
        <f t="shared" si="1377"/>
        <v>0</v>
      </c>
      <c r="AM197" s="17">
        <f t="shared" si="1378"/>
        <v>0</v>
      </c>
      <c r="AN197" s="17">
        <f t="shared" si="1379"/>
        <v>0</v>
      </c>
      <c r="AO197" s="17">
        <f t="shared" si="1380"/>
        <v>0</v>
      </c>
      <c r="AP197" s="18">
        <f t="shared" si="1381"/>
        <v>0</v>
      </c>
      <c r="AQ197" s="18">
        <f t="shared" si="1382"/>
        <v>0</v>
      </c>
      <c r="AR197" s="18">
        <f t="shared" si="1383"/>
        <v>0</v>
      </c>
      <c r="AS197" s="18">
        <f t="shared" si="1384"/>
        <v>0</v>
      </c>
      <c r="AT197" s="18">
        <f t="shared" si="1385"/>
        <v>0</v>
      </c>
      <c r="AU197" s="18">
        <f t="shared" si="1386"/>
        <v>0</v>
      </c>
      <c r="AV197" s="18">
        <f t="shared" si="1387"/>
        <v>0</v>
      </c>
      <c r="AW197" s="18">
        <f t="shared" si="1388"/>
        <v>0</v>
      </c>
      <c r="AX197" s="4"/>
    </row>
    <row r="198" spans="1:103" ht="14.4">
      <c r="D198" s="34"/>
      <c r="X198"/>
      <c r="Y198"/>
    </row>
    <row r="199" spans="1:103" ht="15" thickBot="1">
      <c r="C199" s="47">
        <v>2014</v>
      </c>
      <c r="M199" s="50">
        <f t="shared" ref="M199:M214" si="1389">AVERAGEIFS(M$6:M$197,$C$6:$C$197,"&gt;="&amp;DATE($C199,1,1),$C$6:$C$197,"&lt;="&amp;DATE($C199,12,1))</f>
        <v>0</v>
      </c>
      <c r="N199" s="206">
        <f t="shared" ref="N199:N212" si="1390">IFERROR(M199/M198-1,)</f>
        <v>0</v>
      </c>
      <c r="O199" s="35"/>
      <c r="P199" s="35"/>
      <c r="Q199" s="50">
        <f t="shared" ref="Q199:Q214" si="1391">AVERAGEIFS(Q$6:Q$197,$C$6:$C$197,"&gt;="&amp;DATE($C199,1,1),$C$6:$C$197,"&lt;="&amp;DATE($C199,12,1))</f>
        <v>0</v>
      </c>
      <c r="R199" s="206">
        <f t="shared" ref="R199" si="1392">IFERROR(Q199/Q198-1,)</f>
        <v>0</v>
      </c>
      <c r="S199" s="35"/>
      <c r="T199" s="35"/>
      <c r="U199" s="35"/>
      <c r="V199" s="35"/>
      <c r="W199" s="35"/>
      <c r="X199" s="35"/>
      <c r="Y199" s="35"/>
      <c r="Z199" s="35"/>
      <c r="AA199" s="35"/>
      <c r="AB199" s="35"/>
      <c r="AG199" s="35"/>
      <c r="AH199" s="50">
        <f t="shared" ref="AH199:AH214" si="1393">SUMIFS(AH$6:AH$197,$C$6:$C$197,"&gt;="&amp;DATE($C199,1,1),$C$6:$C$197,"&lt;="&amp;DATE($C199,12,1))</f>
        <v>0</v>
      </c>
      <c r="AI199" s="206">
        <f t="shared" ref="AI199:AI212" si="1394">IFERROR(AH199/AH198-1,)</f>
        <v>0</v>
      </c>
      <c r="AJ199" s="35"/>
      <c r="AK199" s="35"/>
      <c r="AL199" s="50">
        <f t="shared" ref="AL199:AL214" si="1395">SUMIFS(AL$6:AL$197,$C$6:$C$197,"&gt;="&amp;DATE($C199,1,1),$C$6:$C$197,"&lt;="&amp;DATE($C199,12,1))</f>
        <v>0</v>
      </c>
      <c r="AM199" s="206">
        <f t="shared" ref="AM199" si="1396">IFERROR(AL199/AL198-1,)</f>
        <v>0</v>
      </c>
      <c r="AN199" s="35"/>
      <c r="AO199" s="35"/>
      <c r="AP199" s="50">
        <f t="shared" ref="AP199:AP214" si="1397">SUMIFS(AP$6:AP$197,$C$6:$C$197,"&gt;="&amp;DATE($C199,1,1),$C$6:$C$197,"&lt;="&amp;DATE($C199,12,1))</f>
        <v>0</v>
      </c>
      <c r="AQ199" s="206">
        <f t="shared" ref="AQ199:AQ212" si="1398">IFERROR(AP199/AP198-1,)</f>
        <v>0</v>
      </c>
      <c r="AR199" s="35"/>
      <c r="AT199" s="50">
        <f t="shared" ref="AT199:AT214" si="1399">SUMIFS(AT$6:AT$197,$C$6:$C$197,"&gt;="&amp;DATE($C199,1,1),$C$6:$C$197,"&lt;="&amp;DATE($C199,12,1))</f>
        <v>0</v>
      </c>
      <c r="AU199" s="206">
        <f t="shared" ref="AU199" si="1400">IFERROR(AT199/AT198-1,)</f>
        <v>0</v>
      </c>
      <c r="AY199" s="160" t="s">
        <v>325</v>
      </c>
    </row>
    <row r="200" spans="1:103" ht="13.5" customHeight="1" thickBot="1">
      <c r="C200" s="47">
        <v>2015</v>
      </c>
      <c r="M200" s="51">
        <f t="shared" si="1389"/>
        <v>0</v>
      </c>
      <c r="N200" s="52">
        <f t="shared" si="1390"/>
        <v>0</v>
      </c>
      <c r="O200" s="35"/>
      <c r="P200" s="35"/>
      <c r="Q200" s="51">
        <f t="shared" si="1391"/>
        <v>0</v>
      </c>
      <c r="R200" s="52">
        <f>IFERROR(Q200/Q199-1,)</f>
        <v>0</v>
      </c>
      <c r="S200" s="35"/>
      <c r="T200" s="35"/>
      <c r="U200" s="35"/>
      <c r="V200" s="35"/>
      <c r="W200" s="35"/>
      <c r="X200" s="35"/>
      <c r="Y200" s="35"/>
      <c r="Z200" s="35"/>
      <c r="AA200" s="35"/>
      <c r="AB200" s="35"/>
      <c r="AG200" s="35"/>
      <c r="AH200" s="51">
        <f t="shared" si="1393"/>
        <v>0</v>
      </c>
      <c r="AI200" s="52">
        <f t="shared" si="1394"/>
        <v>0</v>
      </c>
      <c r="AJ200" s="35"/>
      <c r="AK200" s="35"/>
      <c r="AL200" s="51">
        <f t="shared" si="1395"/>
        <v>0</v>
      </c>
      <c r="AM200" s="52">
        <f>IFERROR(AL200/AL199-1,)</f>
        <v>0</v>
      </c>
      <c r="AN200" s="173">
        <f>IFERROR((AH200+AL200)/(AH199+AL199)-1,)</f>
        <v>0</v>
      </c>
      <c r="AO200" s="35"/>
      <c r="AP200" s="51">
        <f t="shared" si="1397"/>
        <v>0</v>
      </c>
      <c r="AQ200" s="52">
        <f t="shared" si="1398"/>
        <v>0</v>
      </c>
      <c r="AR200" s="35"/>
      <c r="AT200" s="51">
        <f t="shared" si="1399"/>
        <v>0</v>
      </c>
      <c r="AU200" s="52">
        <f>IFERROR(AT200/AT199-1,)</f>
        <v>0</v>
      </c>
      <c r="AY200" s="159" t="s">
        <v>354</v>
      </c>
    </row>
    <row r="201" spans="1:103" ht="12.75" customHeight="1">
      <c r="C201" s="47">
        <v>2016</v>
      </c>
      <c r="M201" s="51">
        <f t="shared" si="1389"/>
        <v>0</v>
      </c>
      <c r="N201" s="52">
        <f t="shared" si="1390"/>
        <v>0</v>
      </c>
      <c r="O201" s="35"/>
      <c r="P201" s="35"/>
      <c r="Q201" s="51">
        <f t="shared" si="1391"/>
        <v>0</v>
      </c>
      <c r="R201" s="52">
        <f t="shared" ref="R201:R211" si="1401">IFERROR(Q201/Q200-1,)</f>
        <v>0</v>
      </c>
      <c r="S201" s="35"/>
      <c r="T201" s="35"/>
      <c r="U201" s="35"/>
      <c r="V201" s="35"/>
      <c r="W201" s="35"/>
      <c r="X201" s="35"/>
      <c r="Y201" s="35"/>
      <c r="Z201" s="35"/>
      <c r="AA201" s="35"/>
      <c r="AB201" s="35"/>
      <c r="AC201" s="35"/>
      <c r="AD201" s="35"/>
      <c r="AE201" s="35"/>
      <c r="AF201" s="35"/>
      <c r="AG201" s="35"/>
      <c r="AH201" s="51">
        <f t="shared" si="1393"/>
        <v>0</v>
      </c>
      <c r="AI201" s="52">
        <f t="shared" si="1394"/>
        <v>0</v>
      </c>
      <c r="AJ201" s="35"/>
      <c r="AK201" s="35"/>
      <c r="AL201" s="51">
        <f t="shared" si="1395"/>
        <v>0</v>
      </c>
      <c r="AM201" s="52">
        <f t="shared" ref="AM201:AM212" si="1402">IFERROR(AL201/AL200-1,)</f>
        <v>0</v>
      </c>
      <c r="AN201" s="173">
        <f t="shared" ref="AN201:AN212" si="1403">IFERROR((AH201+AL201)/(AH200+AL200)-1,)</f>
        <v>0</v>
      </c>
      <c r="AO201" s="35"/>
      <c r="AP201" s="51">
        <f t="shared" si="1397"/>
        <v>0</v>
      </c>
      <c r="AQ201" s="52">
        <f t="shared" si="1398"/>
        <v>0</v>
      </c>
      <c r="AR201" s="35"/>
      <c r="AS201" s="35"/>
      <c r="AT201" s="51">
        <f t="shared" si="1399"/>
        <v>0</v>
      </c>
      <c r="AU201" s="52">
        <f t="shared" ref="AU201:AU212" si="1404">IFERROR(AT201/AT200-1,)</f>
        <v>0</v>
      </c>
    </row>
    <row r="202" spans="1:103" ht="12.75" customHeight="1">
      <c r="C202" s="47">
        <v>2017</v>
      </c>
      <c r="M202" s="51">
        <f t="shared" si="1389"/>
        <v>0</v>
      </c>
      <c r="N202" s="52">
        <f t="shared" si="1390"/>
        <v>0</v>
      </c>
      <c r="O202" s="35"/>
      <c r="P202" s="35"/>
      <c r="Q202" s="51">
        <f t="shared" si="1391"/>
        <v>0</v>
      </c>
      <c r="R202" s="52">
        <f t="shared" si="1401"/>
        <v>0</v>
      </c>
      <c r="S202" s="35"/>
      <c r="T202" s="35"/>
      <c r="U202" s="35"/>
      <c r="V202" s="35"/>
      <c r="W202" s="35"/>
      <c r="X202" s="35"/>
      <c r="Y202" s="35"/>
      <c r="Z202" s="35"/>
      <c r="AA202" s="35"/>
      <c r="AB202" s="35"/>
      <c r="AG202" s="35"/>
      <c r="AH202" s="51">
        <f t="shared" si="1393"/>
        <v>0</v>
      </c>
      <c r="AI202" s="52">
        <f t="shared" si="1394"/>
        <v>0</v>
      </c>
      <c r="AJ202" s="35"/>
      <c r="AK202" s="35"/>
      <c r="AL202" s="51">
        <f t="shared" si="1395"/>
        <v>0</v>
      </c>
      <c r="AM202" s="52">
        <f t="shared" si="1402"/>
        <v>0</v>
      </c>
      <c r="AN202" s="173">
        <f t="shared" si="1403"/>
        <v>0</v>
      </c>
      <c r="AO202" s="35"/>
      <c r="AP202" s="51">
        <f t="shared" si="1397"/>
        <v>0</v>
      </c>
      <c r="AQ202" s="52">
        <f t="shared" si="1398"/>
        <v>0</v>
      </c>
      <c r="AR202" s="35"/>
      <c r="AS202" s="35"/>
      <c r="AT202" s="51">
        <f t="shared" si="1399"/>
        <v>0</v>
      </c>
      <c r="AU202" s="52">
        <f t="shared" si="1404"/>
        <v>0</v>
      </c>
    </row>
    <row r="203" spans="1:103" ht="12.75" customHeight="1">
      <c r="C203" s="47">
        <v>2018</v>
      </c>
      <c r="M203" s="51">
        <f t="shared" si="1389"/>
        <v>0</v>
      </c>
      <c r="N203" s="52">
        <f t="shared" si="1390"/>
        <v>0</v>
      </c>
      <c r="O203" s="35"/>
      <c r="P203" s="35"/>
      <c r="Q203" s="51">
        <f t="shared" si="1391"/>
        <v>0</v>
      </c>
      <c r="R203" s="52">
        <f t="shared" si="1401"/>
        <v>0</v>
      </c>
      <c r="S203" s="35"/>
      <c r="T203" s="35"/>
      <c r="U203" s="35"/>
      <c r="V203" s="35"/>
      <c r="W203" s="35"/>
      <c r="X203" s="35"/>
      <c r="Y203" s="35"/>
      <c r="Z203" s="35"/>
      <c r="AA203" s="35"/>
      <c r="AB203" s="35"/>
      <c r="AC203" s="35"/>
      <c r="AD203" s="35"/>
      <c r="AE203" s="35"/>
      <c r="AF203" s="35"/>
      <c r="AG203" s="35"/>
      <c r="AH203" s="51">
        <f t="shared" si="1393"/>
        <v>0</v>
      </c>
      <c r="AI203" s="52">
        <f t="shared" si="1394"/>
        <v>0</v>
      </c>
      <c r="AJ203" s="35"/>
      <c r="AK203" s="35"/>
      <c r="AL203" s="51">
        <f t="shared" si="1395"/>
        <v>0</v>
      </c>
      <c r="AM203" s="52">
        <f t="shared" si="1402"/>
        <v>0</v>
      </c>
      <c r="AN203" s="173">
        <f t="shared" si="1403"/>
        <v>0</v>
      </c>
      <c r="AO203" s="35"/>
      <c r="AP203" s="51">
        <f t="shared" si="1397"/>
        <v>0</v>
      </c>
      <c r="AQ203" s="52">
        <f t="shared" si="1398"/>
        <v>0</v>
      </c>
      <c r="AR203" s="35"/>
      <c r="AS203" s="35"/>
      <c r="AT203" s="51">
        <f t="shared" si="1399"/>
        <v>0</v>
      </c>
      <c r="AU203" s="52">
        <f t="shared" si="1404"/>
        <v>0</v>
      </c>
      <c r="BQ203" s="22" t="s">
        <v>47</v>
      </c>
      <c r="BR203" s="49">
        <f>C199</f>
        <v>2014</v>
      </c>
      <c r="BS203" s="49">
        <f t="shared" ref="BS203:BX203" si="1405">BR203+1</f>
        <v>2015</v>
      </c>
      <c r="BT203" s="49">
        <f t="shared" si="1405"/>
        <v>2016</v>
      </c>
      <c r="BU203" s="49">
        <f t="shared" si="1405"/>
        <v>2017</v>
      </c>
      <c r="BV203" s="49">
        <f t="shared" si="1405"/>
        <v>2018</v>
      </c>
      <c r="BW203" s="49">
        <f t="shared" si="1405"/>
        <v>2019</v>
      </c>
      <c r="BX203" s="49">
        <f t="shared" si="1405"/>
        <v>2020</v>
      </c>
      <c r="BY203" s="49">
        <f t="shared" ref="BY203:CC203" si="1406">BX203+1</f>
        <v>2021</v>
      </c>
      <c r="BZ203" s="49">
        <f t="shared" ref="BZ203:CG203" si="1407">BY203+1</f>
        <v>2022</v>
      </c>
      <c r="CA203" s="49">
        <f t="shared" si="1406"/>
        <v>2023</v>
      </c>
      <c r="CB203" s="49">
        <f t="shared" si="1407"/>
        <v>2024</v>
      </c>
      <c r="CC203" s="49">
        <f t="shared" si="1406"/>
        <v>2025</v>
      </c>
      <c r="CD203" s="49">
        <f t="shared" si="1407"/>
        <v>2026</v>
      </c>
      <c r="CE203" s="49">
        <f t="shared" si="1407"/>
        <v>2027</v>
      </c>
      <c r="CF203" s="49">
        <f t="shared" si="1407"/>
        <v>2028</v>
      </c>
      <c r="CG203" s="49">
        <f t="shared" si="1407"/>
        <v>2029</v>
      </c>
      <c r="CI203" s="22" t="s">
        <v>0</v>
      </c>
      <c r="CJ203" s="49">
        <f>C199</f>
        <v>2014</v>
      </c>
      <c r="CK203" s="49">
        <f t="shared" ref="CK203:CP203" si="1408">CJ203+1</f>
        <v>2015</v>
      </c>
      <c r="CL203" s="49">
        <f t="shared" si="1408"/>
        <v>2016</v>
      </c>
      <c r="CM203" s="49">
        <f t="shared" si="1408"/>
        <v>2017</v>
      </c>
      <c r="CN203" s="49">
        <f t="shared" si="1408"/>
        <v>2018</v>
      </c>
      <c r="CO203" s="49">
        <f t="shared" si="1408"/>
        <v>2019</v>
      </c>
      <c r="CP203" s="49">
        <f t="shared" si="1408"/>
        <v>2020</v>
      </c>
      <c r="CQ203" s="49">
        <f t="shared" ref="CQ203" si="1409">CP203+1</f>
        <v>2021</v>
      </c>
      <c r="CR203" s="49">
        <f t="shared" ref="CR203:CY203" si="1410">CQ203+1</f>
        <v>2022</v>
      </c>
      <c r="CS203" s="49">
        <f t="shared" si="1410"/>
        <v>2023</v>
      </c>
      <c r="CT203" s="49">
        <f t="shared" si="1410"/>
        <v>2024</v>
      </c>
      <c r="CU203" s="49">
        <f t="shared" si="1410"/>
        <v>2025</v>
      </c>
      <c r="CV203" s="49">
        <f t="shared" si="1410"/>
        <v>2026</v>
      </c>
      <c r="CW203" s="49">
        <f t="shared" si="1410"/>
        <v>2027</v>
      </c>
      <c r="CX203" s="49">
        <f t="shared" si="1410"/>
        <v>2028</v>
      </c>
      <c r="CY203" s="49">
        <f t="shared" si="1410"/>
        <v>2029</v>
      </c>
    </row>
    <row r="204" spans="1:103" ht="12.75" customHeight="1">
      <c r="C204" s="47">
        <v>2019</v>
      </c>
      <c r="M204" s="112">
        <f t="shared" si="1389"/>
        <v>0</v>
      </c>
      <c r="N204" s="52">
        <f t="shared" si="1390"/>
        <v>0</v>
      </c>
      <c r="O204" s="35"/>
      <c r="P204" s="35"/>
      <c r="Q204" s="112">
        <f t="shared" si="1391"/>
        <v>0</v>
      </c>
      <c r="R204" s="52">
        <f t="shared" si="1401"/>
        <v>0</v>
      </c>
      <c r="S204" s="35"/>
      <c r="T204" s="35"/>
      <c r="U204" s="35"/>
      <c r="V204" s="35"/>
      <c r="W204" s="35"/>
      <c r="X204" s="35"/>
      <c r="Y204" s="35"/>
      <c r="Z204" s="35"/>
      <c r="AA204" s="35"/>
      <c r="AB204" s="35"/>
      <c r="AG204" s="35"/>
      <c r="AH204" s="51">
        <f t="shared" si="1393"/>
        <v>0</v>
      </c>
      <c r="AI204" s="52">
        <f t="shared" si="1394"/>
        <v>0</v>
      </c>
      <c r="AJ204" s="35"/>
      <c r="AK204" s="35"/>
      <c r="AL204" s="51">
        <f t="shared" si="1395"/>
        <v>0</v>
      </c>
      <c r="AM204" s="52">
        <f t="shared" si="1402"/>
        <v>0</v>
      </c>
      <c r="AN204" s="173">
        <f t="shared" si="1403"/>
        <v>0</v>
      </c>
      <c r="AO204" s="35"/>
      <c r="AP204" s="51">
        <f t="shared" si="1397"/>
        <v>0</v>
      </c>
      <c r="AQ204" s="52">
        <f t="shared" si="1398"/>
        <v>0</v>
      </c>
      <c r="AR204" s="35"/>
      <c r="AT204" s="51">
        <f t="shared" si="1399"/>
        <v>0</v>
      </c>
      <c r="AU204" s="52">
        <f t="shared" si="1404"/>
        <v>0</v>
      </c>
      <c r="BQ204" s="47">
        <v>1</v>
      </c>
      <c r="BR204" s="13">
        <f t="shared" ref="BR204:BR215" si="1411">SUMIFS($AH:$AH,$C:$C,"&gt;="&amp;DATE(BR$203,$BQ204,1),$C:$C,"&lt;="&amp;DATE(CJ$203,$BQ204,1))</f>
        <v>0</v>
      </c>
      <c r="BS204" s="13">
        <f t="shared" ref="BS204:BS215" si="1412">SUMIFS($AH:$AH,$C:$C,"&gt;="&amp;DATE(BS$203,$BQ204,1),$C:$C,"&lt;="&amp;DATE(CK$203,$BQ204,1))</f>
        <v>0</v>
      </c>
      <c r="BT204" s="13">
        <f t="shared" ref="BT204:BT215" si="1413">SUMIFS($AH:$AH,$C:$C,"&gt;="&amp;DATE(BT$203,$BQ204,1),$C:$C,"&lt;="&amp;DATE(CL$203,$BQ204,1))</f>
        <v>0</v>
      </c>
      <c r="BU204" s="13">
        <f t="shared" ref="BU204:BU215" si="1414">SUMIFS($AH:$AH,$C:$C,"&gt;="&amp;DATE(BU$203,$BQ204,1),$C:$C,"&lt;="&amp;DATE(CM$203,$BQ204,1))</f>
        <v>0</v>
      </c>
      <c r="BV204" s="13">
        <f t="shared" ref="BV204:BV215" si="1415">SUMIFS($AH:$AH,$C:$C,"&gt;="&amp;DATE(BV$203,$BQ204,1),$C:$C,"&lt;="&amp;DATE(CN$203,$BQ204,1))</f>
        <v>0</v>
      </c>
      <c r="BW204" s="13">
        <f t="shared" ref="BW204:BW215" si="1416">SUMIFS($AH:$AH,$C:$C,"&gt;="&amp;DATE(BW$203,$BQ204,1),$C:$C,"&lt;="&amp;DATE(CO$203,$BQ204,1))</f>
        <v>0</v>
      </c>
      <c r="BX204" s="13">
        <f t="shared" ref="BX204:BX215" si="1417">SUMIFS($AH:$AH,$C:$C,"&gt;="&amp;DATE(BX$203,$BQ204,1),$C:$C,"&lt;="&amp;DATE(CP$203,$BQ204,1))</f>
        <v>0</v>
      </c>
      <c r="BY204" s="13">
        <f t="shared" ref="BY204:BY215" si="1418">SUMIFS($AH:$AH,$C:$C,"&gt;="&amp;DATE(BY$203,$BQ204,1),$C:$C,"&lt;="&amp;DATE(CQ$203,$BQ204,1))</f>
        <v>0</v>
      </c>
      <c r="BZ204" s="13">
        <f t="shared" ref="BZ204:BZ215" si="1419">SUMIFS($AH:$AH,$C:$C,"&gt;="&amp;DATE(BZ$203,$BQ204,1),$C:$C,"&lt;="&amp;DATE(CR$203,$BQ204,1))</f>
        <v>0</v>
      </c>
      <c r="CA204" s="13">
        <f t="shared" ref="CA204:CA215" si="1420">SUMIFS($AH:$AH,$C:$C,"&gt;="&amp;DATE(CA$203,$BQ204,1),$C:$C,"&lt;="&amp;DATE(CS$203,$BQ204,1))</f>
        <v>0</v>
      </c>
      <c r="CB204" s="13">
        <f t="shared" ref="CB204:CB215" si="1421">SUMIFS($AH:$AH,$C:$C,"&gt;="&amp;DATE(CB$203,$BQ204,1),$C:$C,"&lt;="&amp;DATE(CT$203,$BQ204,1))</f>
        <v>0</v>
      </c>
      <c r="CC204" s="13">
        <f t="shared" ref="CC204:CC215" si="1422">SUMIFS($AH:$AH,$C:$C,"&gt;="&amp;DATE(CC$203,$BQ204,1),$C:$C,"&lt;="&amp;DATE(CU$203,$BQ204,1))</f>
        <v>0</v>
      </c>
      <c r="CD204" s="13">
        <f t="shared" ref="CD204:CD215" si="1423">SUMIFS($AH:$AH,$C:$C,"&gt;="&amp;DATE(CD$203,$BQ204,1),$C:$C,"&lt;="&amp;DATE(CV$203,$BQ204,1))</f>
        <v>0</v>
      </c>
      <c r="CE204" s="13">
        <f t="shared" ref="CE204:CE215" si="1424">SUMIFS($AH:$AH,$C:$C,"&gt;="&amp;DATE(CE$203,$BQ204,1),$C:$C,"&lt;="&amp;DATE(CW$203,$BQ204,1))</f>
        <v>0</v>
      </c>
      <c r="CF204" s="13">
        <f t="shared" ref="CF204:CF215" si="1425">SUMIFS($AH:$AH,$C:$C,"&gt;="&amp;DATE(CF$203,$BQ204,1),$C:$C,"&lt;="&amp;DATE(CX$203,$BQ204,1))</f>
        <v>0</v>
      </c>
      <c r="CG204" s="13">
        <f t="shared" ref="CG204:CG215" si="1426">SUMIFS($AH:$AH,$C:$C,"&gt;="&amp;DATE(CG$203,$BQ204,1),$C:$C,"&lt;="&amp;DATE(CY$203,$BQ204,1))</f>
        <v>0</v>
      </c>
      <c r="CI204" s="47">
        <v>1</v>
      </c>
      <c r="CJ204" s="13">
        <f t="shared" ref="CJ204:CY215" si="1427">SUMIFS($AL:$AL,$C:$C,"&gt;="&amp;DATE(CJ$203,$CI204,1),$C:$C,"&lt;="&amp;DATE(CJ$203,$CI204,1))</f>
        <v>0</v>
      </c>
      <c r="CK204" s="13">
        <f t="shared" si="1427"/>
        <v>0</v>
      </c>
      <c r="CL204" s="13">
        <f t="shared" si="1427"/>
        <v>0</v>
      </c>
      <c r="CM204" s="13">
        <f t="shared" si="1427"/>
        <v>0</v>
      </c>
      <c r="CN204" s="13">
        <f t="shared" si="1427"/>
        <v>0</v>
      </c>
      <c r="CO204" s="13">
        <f t="shared" si="1427"/>
        <v>0</v>
      </c>
      <c r="CP204" s="13">
        <f t="shared" si="1427"/>
        <v>0</v>
      </c>
      <c r="CQ204" s="13">
        <f t="shared" si="1427"/>
        <v>0</v>
      </c>
      <c r="CR204" s="13">
        <f t="shared" si="1427"/>
        <v>0</v>
      </c>
      <c r="CS204" s="13">
        <f t="shared" si="1427"/>
        <v>0</v>
      </c>
      <c r="CT204" s="13">
        <f t="shared" si="1427"/>
        <v>0</v>
      </c>
      <c r="CU204" s="13">
        <f t="shared" si="1427"/>
        <v>0</v>
      </c>
      <c r="CV204" s="13">
        <f t="shared" si="1427"/>
        <v>0</v>
      </c>
      <c r="CW204" s="13">
        <f t="shared" si="1427"/>
        <v>0</v>
      </c>
      <c r="CX204" s="13">
        <f t="shared" si="1427"/>
        <v>0</v>
      </c>
      <c r="CY204" s="13">
        <f t="shared" si="1427"/>
        <v>0</v>
      </c>
    </row>
    <row r="205" spans="1:103" ht="12.75" customHeight="1">
      <c r="C205" s="47">
        <v>2020</v>
      </c>
      <c r="M205" s="112">
        <f t="shared" si="1389"/>
        <v>0</v>
      </c>
      <c r="N205" s="52">
        <f t="shared" si="1390"/>
        <v>0</v>
      </c>
      <c r="O205" s="35"/>
      <c r="P205" s="35"/>
      <c r="Q205" s="112">
        <f t="shared" si="1391"/>
        <v>0</v>
      </c>
      <c r="R205" s="52">
        <f t="shared" si="1401"/>
        <v>0</v>
      </c>
      <c r="S205" s="35"/>
      <c r="T205" s="35"/>
      <c r="U205" s="35"/>
      <c r="V205" s="35"/>
      <c r="W205" s="35"/>
      <c r="X205" s="35"/>
      <c r="Y205" s="35"/>
      <c r="Z205" s="35"/>
      <c r="AA205" s="35"/>
      <c r="AB205" s="35"/>
      <c r="AC205" s="35"/>
      <c r="AD205" s="35"/>
      <c r="AE205" s="35"/>
      <c r="AF205" s="35"/>
      <c r="AG205" s="35"/>
      <c r="AH205" s="51">
        <f t="shared" si="1393"/>
        <v>0</v>
      </c>
      <c r="AI205" s="52">
        <f t="shared" si="1394"/>
        <v>0</v>
      </c>
      <c r="AJ205" s="35"/>
      <c r="AK205" s="35"/>
      <c r="AL205" s="51">
        <f t="shared" si="1395"/>
        <v>0</v>
      </c>
      <c r="AM205" s="52">
        <f t="shared" si="1402"/>
        <v>0</v>
      </c>
      <c r="AN205" s="173">
        <f t="shared" si="1403"/>
        <v>0</v>
      </c>
      <c r="AO205" s="35"/>
      <c r="AP205" s="51">
        <f t="shared" si="1397"/>
        <v>0</v>
      </c>
      <c r="AQ205" s="52">
        <f t="shared" si="1398"/>
        <v>0</v>
      </c>
      <c r="AR205" s="35"/>
      <c r="AS205" s="35"/>
      <c r="AT205" s="51">
        <f t="shared" si="1399"/>
        <v>0</v>
      </c>
      <c r="AU205" s="52">
        <f t="shared" si="1404"/>
        <v>0</v>
      </c>
      <c r="BQ205" s="47">
        <v>2</v>
      </c>
      <c r="BR205" s="13">
        <f t="shared" si="1411"/>
        <v>0</v>
      </c>
      <c r="BS205" s="13">
        <f t="shared" si="1412"/>
        <v>0</v>
      </c>
      <c r="BT205" s="13">
        <f t="shared" si="1413"/>
        <v>0</v>
      </c>
      <c r="BU205" s="13">
        <f t="shared" si="1414"/>
        <v>0</v>
      </c>
      <c r="BV205" s="13">
        <f t="shared" si="1415"/>
        <v>0</v>
      </c>
      <c r="BW205" s="13">
        <f t="shared" si="1416"/>
        <v>0</v>
      </c>
      <c r="BX205" s="13">
        <f t="shared" si="1417"/>
        <v>0</v>
      </c>
      <c r="BY205" s="13">
        <f t="shared" si="1418"/>
        <v>0</v>
      </c>
      <c r="BZ205" s="13">
        <f t="shared" si="1419"/>
        <v>0</v>
      </c>
      <c r="CA205" s="13">
        <f t="shared" si="1420"/>
        <v>0</v>
      </c>
      <c r="CB205" s="13">
        <f t="shared" si="1421"/>
        <v>0</v>
      </c>
      <c r="CC205" s="13">
        <f t="shared" si="1422"/>
        <v>0</v>
      </c>
      <c r="CD205" s="13">
        <f t="shared" si="1423"/>
        <v>0</v>
      </c>
      <c r="CE205" s="13">
        <f t="shared" si="1424"/>
        <v>0</v>
      </c>
      <c r="CF205" s="13">
        <f t="shared" si="1425"/>
        <v>0</v>
      </c>
      <c r="CG205" s="13">
        <f t="shared" si="1426"/>
        <v>0</v>
      </c>
      <c r="CI205" s="47">
        <v>2</v>
      </c>
      <c r="CJ205" s="13">
        <f t="shared" si="1427"/>
        <v>0</v>
      </c>
      <c r="CK205" s="13">
        <f t="shared" si="1427"/>
        <v>0</v>
      </c>
      <c r="CL205" s="13">
        <f t="shared" si="1427"/>
        <v>0</v>
      </c>
      <c r="CM205" s="13">
        <f t="shared" si="1427"/>
        <v>0</v>
      </c>
      <c r="CN205" s="13">
        <f t="shared" si="1427"/>
        <v>0</v>
      </c>
      <c r="CO205" s="13">
        <f t="shared" si="1427"/>
        <v>0</v>
      </c>
      <c r="CP205" s="13">
        <f t="shared" si="1427"/>
        <v>0</v>
      </c>
      <c r="CQ205" s="13">
        <f t="shared" si="1427"/>
        <v>0</v>
      </c>
      <c r="CR205" s="13">
        <f t="shared" si="1427"/>
        <v>0</v>
      </c>
      <c r="CS205" s="13">
        <f t="shared" si="1427"/>
        <v>0</v>
      </c>
      <c r="CT205" s="13">
        <f t="shared" si="1427"/>
        <v>0</v>
      </c>
      <c r="CU205" s="13">
        <f t="shared" si="1427"/>
        <v>0</v>
      </c>
      <c r="CV205" s="13">
        <f t="shared" si="1427"/>
        <v>0</v>
      </c>
      <c r="CW205" s="13">
        <f t="shared" si="1427"/>
        <v>0</v>
      </c>
      <c r="CX205" s="13">
        <f t="shared" si="1427"/>
        <v>0</v>
      </c>
      <c r="CY205" s="13">
        <f t="shared" si="1427"/>
        <v>0</v>
      </c>
    </row>
    <row r="206" spans="1:103" ht="12.75" customHeight="1">
      <c r="C206" s="47">
        <v>2021</v>
      </c>
      <c r="M206" s="112">
        <f t="shared" si="1389"/>
        <v>0</v>
      </c>
      <c r="N206" s="52">
        <f t="shared" si="1390"/>
        <v>0</v>
      </c>
      <c r="O206" s="35"/>
      <c r="P206" s="35"/>
      <c r="Q206" s="112">
        <f t="shared" si="1391"/>
        <v>0</v>
      </c>
      <c r="R206" s="52">
        <f t="shared" si="1401"/>
        <v>0</v>
      </c>
      <c r="S206" s="35"/>
      <c r="T206" s="35"/>
      <c r="U206" s="35"/>
      <c r="V206" s="35"/>
      <c r="W206" s="35"/>
      <c r="X206" s="35"/>
      <c r="Y206" s="35"/>
      <c r="Z206" s="35"/>
      <c r="AA206" s="35"/>
      <c r="AB206" s="35"/>
      <c r="AC206" s="35"/>
      <c r="AD206" s="35"/>
      <c r="AE206" s="35"/>
      <c r="AF206" s="35"/>
      <c r="AG206" s="35"/>
      <c r="AH206" s="51">
        <f t="shared" si="1393"/>
        <v>0</v>
      </c>
      <c r="AI206" s="52">
        <f t="shared" si="1394"/>
        <v>0</v>
      </c>
      <c r="AJ206" s="35"/>
      <c r="AK206" s="35"/>
      <c r="AL206" s="51">
        <f t="shared" si="1395"/>
        <v>0</v>
      </c>
      <c r="AM206" s="52">
        <f t="shared" si="1402"/>
        <v>0</v>
      </c>
      <c r="AN206" s="173">
        <f t="shared" si="1403"/>
        <v>0</v>
      </c>
      <c r="AO206" s="35"/>
      <c r="AP206" s="51">
        <f t="shared" si="1397"/>
        <v>0</v>
      </c>
      <c r="AQ206" s="52">
        <f t="shared" si="1398"/>
        <v>0</v>
      </c>
      <c r="AR206" s="35"/>
      <c r="AS206" s="35"/>
      <c r="AT206" s="51">
        <f t="shared" si="1399"/>
        <v>0</v>
      </c>
      <c r="AU206" s="52">
        <f t="shared" si="1404"/>
        <v>0</v>
      </c>
      <c r="BQ206" s="47">
        <v>3</v>
      </c>
      <c r="BR206" s="13">
        <f t="shared" si="1411"/>
        <v>0</v>
      </c>
      <c r="BS206" s="13">
        <f t="shared" si="1412"/>
        <v>0</v>
      </c>
      <c r="BT206" s="13">
        <f t="shared" si="1413"/>
        <v>0</v>
      </c>
      <c r="BU206" s="13">
        <f t="shared" si="1414"/>
        <v>0</v>
      </c>
      <c r="BV206" s="13">
        <f t="shared" si="1415"/>
        <v>0</v>
      </c>
      <c r="BW206" s="13">
        <f t="shared" si="1416"/>
        <v>0</v>
      </c>
      <c r="BX206" s="13">
        <f t="shared" si="1417"/>
        <v>0</v>
      </c>
      <c r="BY206" s="13">
        <f t="shared" si="1418"/>
        <v>0</v>
      </c>
      <c r="BZ206" s="13">
        <f t="shared" si="1419"/>
        <v>0</v>
      </c>
      <c r="CA206" s="13">
        <f t="shared" si="1420"/>
        <v>0</v>
      </c>
      <c r="CB206" s="13">
        <f t="shared" si="1421"/>
        <v>0</v>
      </c>
      <c r="CC206" s="13">
        <f t="shared" si="1422"/>
        <v>0</v>
      </c>
      <c r="CD206" s="13">
        <f t="shared" si="1423"/>
        <v>0</v>
      </c>
      <c r="CE206" s="13">
        <f t="shared" si="1424"/>
        <v>0</v>
      </c>
      <c r="CF206" s="13">
        <f t="shared" si="1425"/>
        <v>0</v>
      </c>
      <c r="CG206" s="13">
        <f t="shared" si="1426"/>
        <v>0</v>
      </c>
      <c r="CI206" s="47">
        <v>3</v>
      </c>
      <c r="CJ206" s="13">
        <f t="shared" si="1427"/>
        <v>0</v>
      </c>
      <c r="CK206" s="13">
        <f t="shared" si="1427"/>
        <v>0</v>
      </c>
      <c r="CL206" s="13">
        <f t="shared" si="1427"/>
        <v>0</v>
      </c>
      <c r="CM206" s="13">
        <f t="shared" si="1427"/>
        <v>0</v>
      </c>
      <c r="CN206" s="13">
        <f t="shared" si="1427"/>
        <v>0</v>
      </c>
      <c r="CO206" s="13">
        <f t="shared" si="1427"/>
        <v>0</v>
      </c>
      <c r="CP206" s="13">
        <f t="shared" si="1427"/>
        <v>0</v>
      </c>
      <c r="CQ206" s="13">
        <f t="shared" si="1427"/>
        <v>0</v>
      </c>
      <c r="CR206" s="13">
        <f t="shared" si="1427"/>
        <v>0</v>
      </c>
      <c r="CS206" s="13">
        <f t="shared" si="1427"/>
        <v>0</v>
      </c>
      <c r="CT206" s="13">
        <f t="shared" si="1427"/>
        <v>0</v>
      </c>
      <c r="CU206" s="13">
        <f t="shared" si="1427"/>
        <v>0</v>
      </c>
      <c r="CV206" s="13">
        <f t="shared" si="1427"/>
        <v>0</v>
      </c>
      <c r="CW206" s="13">
        <f t="shared" si="1427"/>
        <v>0</v>
      </c>
      <c r="CX206" s="13">
        <f t="shared" si="1427"/>
        <v>0</v>
      </c>
      <c r="CY206" s="13">
        <f t="shared" si="1427"/>
        <v>0</v>
      </c>
    </row>
    <row r="207" spans="1:103" ht="12.75" customHeight="1">
      <c r="C207" s="47">
        <v>2022</v>
      </c>
      <c r="M207" s="112">
        <f t="shared" si="1389"/>
        <v>0</v>
      </c>
      <c r="N207" s="52">
        <f t="shared" si="1390"/>
        <v>0</v>
      </c>
      <c r="O207" s="35"/>
      <c r="P207" s="35"/>
      <c r="Q207" s="112">
        <f t="shared" si="1391"/>
        <v>0</v>
      </c>
      <c r="R207" s="52">
        <f t="shared" si="1401"/>
        <v>0</v>
      </c>
      <c r="S207" s="35"/>
      <c r="T207" s="35"/>
      <c r="U207" s="35"/>
      <c r="V207" s="35"/>
      <c r="W207" s="35"/>
      <c r="X207" s="35"/>
      <c r="Y207" s="35"/>
      <c r="Z207" s="35"/>
      <c r="AA207" s="35"/>
      <c r="AB207" s="35"/>
      <c r="AC207" s="35"/>
      <c r="AD207" s="35"/>
      <c r="AE207" s="35"/>
      <c r="AF207" s="35"/>
      <c r="AG207" s="35"/>
      <c r="AH207" s="51">
        <f t="shared" si="1393"/>
        <v>0</v>
      </c>
      <c r="AI207" s="52">
        <f t="shared" si="1394"/>
        <v>0</v>
      </c>
      <c r="AJ207" s="35"/>
      <c r="AK207" s="35"/>
      <c r="AL207" s="51">
        <f t="shared" si="1395"/>
        <v>0</v>
      </c>
      <c r="AM207" s="52">
        <f t="shared" si="1402"/>
        <v>0</v>
      </c>
      <c r="AN207" s="173">
        <f t="shared" si="1403"/>
        <v>0</v>
      </c>
      <c r="AO207" s="35"/>
      <c r="AP207" s="51">
        <f t="shared" si="1397"/>
        <v>0</v>
      </c>
      <c r="AQ207" s="52">
        <f t="shared" si="1398"/>
        <v>0</v>
      </c>
      <c r="AR207" s="35"/>
      <c r="AS207" s="35"/>
      <c r="AT207" s="51">
        <f t="shared" si="1399"/>
        <v>0</v>
      </c>
      <c r="AU207" s="52">
        <f t="shared" si="1404"/>
        <v>0</v>
      </c>
      <c r="BQ207" s="47">
        <v>4</v>
      </c>
      <c r="BR207" s="13">
        <f t="shared" si="1411"/>
        <v>0</v>
      </c>
      <c r="BS207" s="13">
        <f t="shared" si="1412"/>
        <v>0</v>
      </c>
      <c r="BT207" s="13">
        <f t="shared" si="1413"/>
        <v>0</v>
      </c>
      <c r="BU207" s="13">
        <f t="shared" si="1414"/>
        <v>0</v>
      </c>
      <c r="BV207" s="13">
        <f t="shared" si="1415"/>
        <v>0</v>
      </c>
      <c r="BW207" s="13">
        <f t="shared" si="1416"/>
        <v>0</v>
      </c>
      <c r="BX207" s="13">
        <f t="shared" si="1417"/>
        <v>0</v>
      </c>
      <c r="BY207" s="13">
        <f t="shared" si="1418"/>
        <v>0</v>
      </c>
      <c r="BZ207" s="13">
        <f t="shared" si="1419"/>
        <v>0</v>
      </c>
      <c r="CA207" s="13">
        <f t="shared" si="1420"/>
        <v>0</v>
      </c>
      <c r="CB207" s="13">
        <f t="shared" si="1421"/>
        <v>0</v>
      </c>
      <c r="CC207" s="13">
        <f t="shared" si="1422"/>
        <v>0</v>
      </c>
      <c r="CD207" s="13">
        <f t="shared" si="1423"/>
        <v>0</v>
      </c>
      <c r="CE207" s="13">
        <f t="shared" si="1424"/>
        <v>0</v>
      </c>
      <c r="CF207" s="13">
        <f t="shared" si="1425"/>
        <v>0</v>
      </c>
      <c r="CG207" s="13">
        <f t="shared" si="1426"/>
        <v>0</v>
      </c>
      <c r="CI207" s="47">
        <v>4</v>
      </c>
      <c r="CJ207" s="13">
        <f t="shared" si="1427"/>
        <v>0</v>
      </c>
      <c r="CK207" s="13">
        <f t="shared" si="1427"/>
        <v>0</v>
      </c>
      <c r="CL207" s="13">
        <f t="shared" si="1427"/>
        <v>0</v>
      </c>
      <c r="CM207" s="13">
        <f t="shared" si="1427"/>
        <v>0</v>
      </c>
      <c r="CN207" s="13">
        <f t="shared" si="1427"/>
        <v>0</v>
      </c>
      <c r="CO207" s="13">
        <f t="shared" si="1427"/>
        <v>0</v>
      </c>
      <c r="CP207" s="13">
        <f t="shared" si="1427"/>
        <v>0</v>
      </c>
      <c r="CQ207" s="13">
        <f t="shared" si="1427"/>
        <v>0</v>
      </c>
      <c r="CR207" s="13">
        <f t="shared" si="1427"/>
        <v>0</v>
      </c>
      <c r="CS207" s="13">
        <f t="shared" si="1427"/>
        <v>0</v>
      </c>
      <c r="CT207" s="13">
        <f t="shared" si="1427"/>
        <v>0</v>
      </c>
      <c r="CU207" s="13">
        <f t="shared" si="1427"/>
        <v>0</v>
      </c>
      <c r="CV207" s="13">
        <f t="shared" si="1427"/>
        <v>0</v>
      </c>
      <c r="CW207" s="13">
        <f t="shared" si="1427"/>
        <v>0</v>
      </c>
      <c r="CX207" s="13">
        <f t="shared" si="1427"/>
        <v>0</v>
      </c>
      <c r="CY207" s="13">
        <f t="shared" si="1427"/>
        <v>0</v>
      </c>
    </row>
    <row r="208" spans="1:103" ht="12.75" customHeight="1">
      <c r="C208" s="47">
        <v>2023</v>
      </c>
      <c r="M208" s="112">
        <f t="shared" si="1389"/>
        <v>0</v>
      </c>
      <c r="N208" s="52">
        <f t="shared" si="1390"/>
        <v>0</v>
      </c>
      <c r="O208" s="35"/>
      <c r="P208" s="35"/>
      <c r="Q208" s="112">
        <f t="shared" si="1391"/>
        <v>0</v>
      </c>
      <c r="R208" s="52">
        <f t="shared" si="1401"/>
        <v>0</v>
      </c>
      <c r="S208" s="35"/>
      <c r="T208" s="35"/>
      <c r="U208" s="35"/>
      <c r="V208" s="35"/>
      <c r="W208" s="35"/>
      <c r="X208" s="35"/>
      <c r="Y208" s="35"/>
      <c r="Z208" s="35"/>
      <c r="AA208" s="35"/>
      <c r="AB208" s="35"/>
      <c r="AC208" s="35"/>
      <c r="AD208" s="35"/>
      <c r="AE208" s="35"/>
      <c r="AF208" s="35"/>
      <c r="AG208" s="35"/>
      <c r="AH208" s="51">
        <f t="shared" si="1393"/>
        <v>0</v>
      </c>
      <c r="AI208" s="52">
        <f t="shared" si="1394"/>
        <v>0</v>
      </c>
      <c r="AJ208" s="35"/>
      <c r="AK208" s="35"/>
      <c r="AL208" s="51">
        <f t="shared" si="1395"/>
        <v>0</v>
      </c>
      <c r="AM208" s="52">
        <f t="shared" si="1402"/>
        <v>0</v>
      </c>
      <c r="AN208" s="173">
        <f t="shared" si="1403"/>
        <v>0</v>
      </c>
      <c r="AO208" s="35"/>
      <c r="AP208" s="51">
        <f t="shared" si="1397"/>
        <v>0</v>
      </c>
      <c r="AQ208" s="52">
        <f t="shared" si="1398"/>
        <v>0</v>
      </c>
      <c r="AR208" s="35"/>
      <c r="AS208" s="35"/>
      <c r="AT208" s="51">
        <f t="shared" si="1399"/>
        <v>0</v>
      </c>
      <c r="AU208" s="52">
        <f t="shared" si="1404"/>
        <v>0</v>
      </c>
      <c r="BQ208" s="47">
        <v>5</v>
      </c>
      <c r="BR208" s="13">
        <f t="shared" si="1411"/>
        <v>0</v>
      </c>
      <c r="BS208" s="13">
        <f t="shared" si="1412"/>
        <v>0</v>
      </c>
      <c r="BT208" s="13">
        <f t="shared" si="1413"/>
        <v>0</v>
      </c>
      <c r="BU208" s="13">
        <f t="shared" si="1414"/>
        <v>0</v>
      </c>
      <c r="BV208" s="13">
        <f t="shared" si="1415"/>
        <v>0</v>
      </c>
      <c r="BW208" s="13">
        <f t="shared" si="1416"/>
        <v>0</v>
      </c>
      <c r="BX208" s="13">
        <f t="shared" si="1417"/>
        <v>0</v>
      </c>
      <c r="BY208" s="13">
        <f t="shared" si="1418"/>
        <v>0</v>
      </c>
      <c r="BZ208" s="13">
        <f t="shared" si="1419"/>
        <v>0</v>
      </c>
      <c r="CA208" s="13">
        <f t="shared" si="1420"/>
        <v>0</v>
      </c>
      <c r="CB208" s="13">
        <f t="shared" si="1421"/>
        <v>0</v>
      </c>
      <c r="CC208" s="13">
        <f t="shared" si="1422"/>
        <v>0</v>
      </c>
      <c r="CD208" s="13">
        <f t="shared" si="1423"/>
        <v>0</v>
      </c>
      <c r="CE208" s="13">
        <f t="shared" si="1424"/>
        <v>0</v>
      </c>
      <c r="CF208" s="13">
        <f t="shared" si="1425"/>
        <v>0</v>
      </c>
      <c r="CG208" s="13">
        <f t="shared" si="1426"/>
        <v>0</v>
      </c>
      <c r="CI208" s="47">
        <v>5</v>
      </c>
      <c r="CJ208" s="13">
        <f t="shared" si="1427"/>
        <v>0</v>
      </c>
      <c r="CK208" s="13">
        <f t="shared" si="1427"/>
        <v>0</v>
      </c>
      <c r="CL208" s="13">
        <f t="shared" si="1427"/>
        <v>0</v>
      </c>
      <c r="CM208" s="13">
        <f t="shared" si="1427"/>
        <v>0</v>
      </c>
      <c r="CN208" s="13">
        <f t="shared" si="1427"/>
        <v>0</v>
      </c>
      <c r="CO208" s="13">
        <f t="shared" si="1427"/>
        <v>0</v>
      </c>
      <c r="CP208" s="13">
        <f t="shared" si="1427"/>
        <v>0</v>
      </c>
      <c r="CQ208" s="13">
        <f t="shared" si="1427"/>
        <v>0</v>
      </c>
      <c r="CR208" s="13">
        <f t="shared" si="1427"/>
        <v>0</v>
      </c>
      <c r="CS208" s="13">
        <f t="shared" si="1427"/>
        <v>0</v>
      </c>
      <c r="CT208" s="13">
        <f t="shared" si="1427"/>
        <v>0</v>
      </c>
      <c r="CU208" s="13">
        <f t="shared" si="1427"/>
        <v>0</v>
      </c>
      <c r="CV208" s="13">
        <f t="shared" si="1427"/>
        <v>0</v>
      </c>
      <c r="CW208" s="13">
        <f t="shared" si="1427"/>
        <v>0</v>
      </c>
      <c r="CX208" s="13">
        <f t="shared" si="1427"/>
        <v>0</v>
      </c>
      <c r="CY208" s="13">
        <f t="shared" si="1427"/>
        <v>0</v>
      </c>
    </row>
    <row r="209" spans="3:103" ht="12.75" customHeight="1">
      <c r="C209" s="47">
        <v>2024</v>
      </c>
      <c r="M209" s="113">
        <f t="shared" si="1389"/>
        <v>0</v>
      </c>
      <c r="N209" s="54">
        <f t="shared" si="1390"/>
        <v>0</v>
      </c>
      <c r="O209" s="35"/>
      <c r="P209" s="35"/>
      <c r="Q209" s="113">
        <f t="shared" si="1391"/>
        <v>0</v>
      </c>
      <c r="R209" s="54">
        <f t="shared" si="1401"/>
        <v>0</v>
      </c>
      <c r="S209" s="35"/>
      <c r="T209" s="35"/>
      <c r="U209" s="35"/>
      <c r="V209" s="35"/>
      <c r="W209" s="35"/>
      <c r="X209" s="35"/>
      <c r="Y209" s="35"/>
      <c r="Z209" s="35"/>
      <c r="AA209" s="35"/>
      <c r="AB209" s="35"/>
      <c r="AG209" s="35"/>
      <c r="AH209" s="53">
        <f t="shared" si="1393"/>
        <v>0</v>
      </c>
      <c r="AI209" s="54">
        <f t="shared" si="1394"/>
        <v>0</v>
      </c>
      <c r="AJ209" s="35"/>
      <c r="AK209" s="35"/>
      <c r="AL209" s="53">
        <f t="shared" si="1395"/>
        <v>0</v>
      </c>
      <c r="AM209" s="54">
        <f t="shared" si="1402"/>
        <v>0</v>
      </c>
      <c r="AN209" s="173">
        <f t="shared" si="1403"/>
        <v>0</v>
      </c>
      <c r="AO209" s="35"/>
      <c r="AP209" s="53">
        <f t="shared" si="1397"/>
        <v>0</v>
      </c>
      <c r="AQ209" s="54">
        <f t="shared" si="1398"/>
        <v>0</v>
      </c>
      <c r="AR209" s="35"/>
      <c r="AT209" s="53">
        <f t="shared" si="1399"/>
        <v>0</v>
      </c>
      <c r="AU209" s="54">
        <f t="shared" si="1404"/>
        <v>0</v>
      </c>
      <c r="BQ209" s="47">
        <v>6</v>
      </c>
      <c r="BR209" s="13">
        <f t="shared" si="1411"/>
        <v>0</v>
      </c>
      <c r="BS209" s="13">
        <f t="shared" si="1412"/>
        <v>0</v>
      </c>
      <c r="BT209" s="13">
        <f t="shared" si="1413"/>
        <v>0</v>
      </c>
      <c r="BU209" s="13">
        <f t="shared" si="1414"/>
        <v>0</v>
      </c>
      <c r="BV209" s="13">
        <f t="shared" si="1415"/>
        <v>0</v>
      </c>
      <c r="BW209" s="13">
        <f t="shared" si="1416"/>
        <v>0</v>
      </c>
      <c r="BX209" s="13">
        <f t="shared" si="1417"/>
        <v>0</v>
      </c>
      <c r="BY209" s="13">
        <f t="shared" si="1418"/>
        <v>0</v>
      </c>
      <c r="BZ209" s="13">
        <f t="shared" si="1419"/>
        <v>0</v>
      </c>
      <c r="CA209" s="13">
        <f t="shared" si="1420"/>
        <v>0</v>
      </c>
      <c r="CB209" s="13">
        <f t="shared" si="1421"/>
        <v>0</v>
      </c>
      <c r="CC209" s="13">
        <f t="shared" si="1422"/>
        <v>0</v>
      </c>
      <c r="CD209" s="13">
        <f t="shared" si="1423"/>
        <v>0</v>
      </c>
      <c r="CE209" s="13">
        <f t="shared" si="1424"/>
        <v>0</v>
      </c>
      <c r="CF209" s="13">
        <f t="shared" si="1425"/>
        <v>0</v>
      </c>
      <c r="CG209" s="13">
        <f t="shared" si="1426"/>
        <v>0</v>
      </c>
      <c r="CI209" s="47">
        <v>6</v>
      </c>
      <c r="CJ209" s="13">
        <f t="shared" si="1427"/>
        <v>0</v>
      </c>
      <c r="CK209" s="13">
        <f t="shared" si="1427"/>
        <v>0</v>
      </c>
      <c r="CL209" s="13">
        <f t="shared" si="1427"/>
        <v>0</v>
      </c>
      <c r="CM209" s="13">
        <f t="shared" si="1427"/>
        <v>0</v>
      </c>
      <c r="CN209" s="13">
        <f t="shared" si="1427"/>
        <v>0</v>
      </c>
      <c r="CO209" s="13">
        <f t="shared" si="1427"/>
        <v>0</v>
      </c>
      <c r="CP209" s="13">
        <f t="shared" si="1427"/>
        <v>0</v>
      </c>
      <c r="CQ209" s="13">
        <f t="shared" si="1427"/>
        <v>0</v>
      </c>
      <c r="CR209" s="13">
        <f t="shared" si="1427"/>
        <v>0</v>
      </c>
      <c r="CS209" s="13">
        <f t="shared" si="1427"/>
        <v>0</v>
      </c>
      <c r="CT209" s="13">
        <f t="shared" si="1427"/>
        <v>0</v>
      </c>
      <c r="CU209" s="13">
        <f t="shared" si="1427"/>
        <v>0</v>
      </c>
      <c r="CV209" s="13">
        <f t="shared" si="1427"/>
        <v>0</v>
      </c>
      <c r="CW209" s="13">
        <f t="shared" si="1427"/>
        <v>0</v>
      </c>
      <c r="CX209" s="13">
        <f t="shared" si="1427"/>
        <v>0</v>
      </c>
      <c r="CY209" s="13">
        <f t="shared" si="1427"/>
        <v>0</v>
      </c>
    </row>
    <row r="210" spans="3:103" ht="12.75" customHeight="1">
      <c r="C210" s="47">
        <v>2025</v>
      </c>
      <c r="M210" s="112">
        <f t="shared" si="1389"/>
        <v>0</v>
      </c>
      <c r="N210" s="52">
        <f t="shared" si="1390"/>
        <v>0</v>
      </c>
      <c r="Q210" s="112">
        <f t="shared" si="1391"/>
        <v>0</v>
      </c>
      <c r="R210" s="52">
        <f t="shared" si="1401"/>
        <v>0</v>
      </c>
      <c r="AH210" s="51">
        <f>SUMIFS(AH$6:AH$197,$C$6:$C$197,"&gt;="&amp;DATE($C210,1,1),$C$6:$C$197,"&lt;="&amp;DATE($C210,12,1))</f>
        <v>0</v>
      </c>
      <c r="AI210" s="52">
        <f t="shared" si="1394"/>
        <v>0</v>
      </c>
      <c r="AJ210" s="35"/>
      <c r="AL210" s="51">
        <f t="shared" si="1395"/>
        <v>0</v>
      </c>
      <c r="AM210" s="52">
        <f t="shared" si="1402"/>
        <v>0</v>
      </c>
      <c r="AN210" s="173">
        <f t="shared" si="1403"/>
        <v>0</v>
      </c>
      <c r="AP210" s="51">
        <f t="shared" si="1397"/>
        <v>0</v>
      </c>
      <c r="AQ210" s="52">
        <f t="shared" si="1398"/>
        <v>0</v>
      </c>
      <c r="AT210" s="51">
        <f t="shared" si="1399"/>
        <v>0</v>
      </c>
      <c r="AU210" s="52">
        <f t="shared" si="1404"/>
        <v>0</v>
      </c>
      <c r="BQ210" s="47">
        <v>7</v>
      </c>
      <c r="BR210" s="13">
        <f t="shared" si="1411"/>
        <v>0</v>
      </c>
      <c r="BS210" s="13">
        <f t="shared" si="1412"/>
        <v>0</v>
      </c>
      <c r="BT210" s="13">
        <f t="shared" si="1413"/>
        <v>0</v>
      </c>
      <c r="BU210" s="13">
        <f t="shared" si="1414"/>
        <v>0</v>
      </c>
      <c r="BV210" s="13">
        <f t="shared" si="1415"/>
        <v>0</v>
      </c>
      <c r="BW210" s="13">
        <f t="shared" si="1416"/>
        <v>0</v>
      </c>
      <c r="BX210" s="13">
        <f t="shared" si="1417"/>
        <v>0</v>
      </c>
      <c r="BY210" s="13">
        <f t="shared" si="1418"/>
        <v>0</v>
      </c>
      <c r="BZ210" s="13">
        <f t="shared" si="1419"/>
        <v>0</v>
      </c>
      <c r="CA210" s="13">
        <f t="shared" si="1420"/>
        <v>0</v>
      </c>
      <c r="CB210" s="13">
        <f t="shared" si="1421"/>
        <v>0</v>
      </c>
      <c r="CC210" s="13">
        <f t="shared" si="1422"/>
        <v>0</v>
      </c>
      <c r="CD210" s="13">
        <f t="shared" si="1423"/>
        <v>0</v>
      </c>
      <c r="CE210" s="13">
        <f t="shared" si="1424"/>
        <v>0</v>
      </c>
      <c r="CF210" s="13">
        <f t="shared" si="1425"/>
        <v>0</v>
      </c>
      <c r="CG210" s="13">
        <f t="shared" si="1426"/>
        <v>0</v>
      </c>
      <c r="CI210" s="47">
        <v>7</v>
      </c>
      <c r="CJ210" s="13">
        <f t="shared" si="1427"/>
        <v>0</v>
      </c>
      <c r="CK210" s="13">
        <f t="shared" si="1427"/>
        <v>0</v>
      </c>
      <c r="CL210" s="13">
        <f t="shared" si="1427"/>
        <v>0</v>
      </c>
      <c r="CM210" s="13">
        <f t="shared" si="1427"/>
        <v>0</v>
      </c>
      <c r="CN210" s="13">
        <f t="shared" si="1427"/>
        <v>0</v>
      </c>
      <c r="CO210" s="13">
        <f t="shared" si="1427"/>
        <v>0</v>
      </c>
      <c r="CP210" s="13">
        <f t="shared" si="1427"/>
        <v>0</v>
      </c>
      <c r="CQ210" s="13">
        <f t="shared" si="1427"/>
        <v>0</v>
      </c>
      <c r="CR210" s="13">
        <f t="shared" si="1427"/>
        <v>0</v>
      </c>
      <c r="CS210" s="13">
        <f t="shared" si="1427"/>
        <v>0</v>
      </c>
      <c r="CT210" s="13">
        <f t="shared" si="1427"/>
        <v>0</v>
      </c>
      <c r="CU210" s="13">
        <f t="shared" si="1427"/>
        <v>0</v>
      </c>
      <c r="CV210" s="13">
        <f t="shared" si="1427"/>
        <v>0</v>
      </c>
      <c r="CW210" s="13">
        <f t="shared" si="1427"/>
        <v>0</v>
      </c>
      <c r="CX210" s="13">
        <f t="shared" si="1427"/>
        <v>0</v>
      </c>
      <c r="CY210" s="13">
        <f t="shared" si="1427"/>
        <v>0</v>
      </c>
    </row>
    <row r="211" spans="3:103" ht="12.75" customHeight="1">
      <c r="C211" s="47">
        <v>2026</v>
      </c>
      <c r="M211" s="112">
        <f t="shared" si="1389"/>
        <v>0</v>
      </c>
      <c r="N211" s="52">
        <f t="shared" si="1390"/>
        <v>0</v>
      </c>
      <c r="Q211" s="112">
        <f t="shared" si="1391"/>
        <v>0</v>
      </c>
      <c r="R211" s="52">
        <f t="shared" si="1401"/>
        <v>0</v>
      </c>
      <c r="AH211" s="51">
        <f t="shared" si="1393"/>
        <v>0</v>
      </c>
      <c r="AI211" s="52">
        <f t="shared" si="1394"/>
        <v>0</v>
      </c>
      <c r="AJ211" s="35"/>
      <c r="AL211" s="51">
        <f t="shared" si="1395"/>
        <v>0</v>
      </c>
      <c r="AM211" s="52">
        <f t="shared" si="1402"/>
        <v>0</v>
      </c>
      <c r="AN211" s="173">
        <f t="shared" si="1403"/>
        <v>0</v>
      </c>
      <c r="AP211" s="51">
        <f t="shared" si="1397"/>
        <v>0</v>
      </c>
      <c r="AQ211" s="52">
        <f t="shared" si="1398"/>
        <v>0</v>
      </c>
      <c r="AT211" s="51">
        <f t="shared" si="1399"/>
        <v>0</v>
      </c>
      <c r="AU211" s="52">
        <f t="shared" si="1404"/>
        <v>0</v>
      </c>
      <c r="BQ211" s="47">
        <v>8</v>
      </c>
      <c r="BR211" s="13">
        <f t="shared" si="1411"/>
        <v>0</v>
      </c>
      <c r="BS211" s="13">
        <f t="shared" si="1412"/>
        <v>0</v>
      </c>
      <c r="BT211" s="13">
        <f t="shared" si="1413"/>
        <v>0</v>
      </c>
      <c r="BU211" s="13">
        <f t="shared" si="1414"/>
        <v>0</v>
      </c>
      <c r="BV211" s="13">
        <f t="shared" si="1415"/>
        <v>0</v>
      </c>
      <c r="BW211" s="13">
        <f t="shared" si="1416"/>
        <v>0</v>
      </c>
      <c r="BX211" s="13">
        <f t="shared" si="1417"/>
        <v>0</v>
      </c>
      <c r="BY211" s="13">
        <f t="shared" si="1418"/>
        <v>0</v>
      </c>
      <c r="BZ211" s="13">
        <f t="shared" si="1419"/>
        <v>0</v>
      </c>
      <c r="CA211" s="13">
        <f t="shared" si="1420"/>
        <v>0</v>
      </c>
      <c r="CB211" s="13">
        <f t="shared" si="1421"/>
        <v>0</v>
      </c>
      <c r="CC211" s="13">
        <f t="shared" si="1422"/>
        <v>0</v>
      </c>
      <c r="CD211" s="13">
        <f t="shared" si="1423"/>
        <v>0</v>
      </c>
      <c r="CE211" s="13">
        <f t="shared" si="1424"/>
        <v>0</v>
      </c>
      <c r="CF211" s="13">
        <f t="shared" si="1425"/>
        <v>0</v>
      </c>
      <c r="CG211" s="13">
        <f t="shared" si="1426"/>
        <v>0</v>
      </c>
      <c r="CI211" s="47">
        <v>8</v>
      </c>
      <c r="CJ211" s="13">
        <f t="shared" si="1427"/>
        <v>0</v>
      </c>
      <c r="CK211" s="13">
        <f t="shared" si="1427"/>
        <v>0</v>
      </c>
      <c r="CL211" s="13">
        <f t="shared" si="1427"/>
        <v>0</v>
      </c>
      <c r="CM211" s="13">
        <f t="shared" si="1427"/>
        <v>0</v>
      </c>
      <c r="CN211" s="13">
        <f t="shared" si="1427"/>
        <v>0</v>
      </c>
      <c r="CO211" s="13">
        <f t="shared" si="1427"/>
        <v>0</v>
      </c>
      <c r="CP211" s="13">
        <f t="shared" si="1427"/>
        <v>0</v>
      </c>
      <c r="CQ211" s="13">
        <f t="shared" si="1427"/>
        <v>0</v>
      </c>
      <c r="CR211" s="13">
        <f t="shared" si="1427"/>
        <v>0</v>
      </c>
      <c r="CS211" s="13">
        <f t="shared" si="1427"/>
        <v>0</v>
      </c>
      <c r="CT211" s="13">
        <f t="shared" si="1427"/>
        <v>0</v>
      </c>
      <c r="CU211" s="13">
        <f t="shared" si="1427"/>
        <v>0</v>
      </c>
      <c r="CV211" s="13">
        <f t="shared" si="1427"/>
        <v>0</v>
      </c>
      <c r="CW211" s="13">
        <f t="shared" si="1427"/>
        <v>0</v>
      </c>
      <c r="CX211" s="13">
        <f t="shared" si="1427"/>
        <v>0</v>
      </c>
      <c r="CY211" s="13">
        <f t="shared" si="1427"/>
        <v>0</v>
      </c>
    </row>
    <row r="212" spans="3:103" ht="12.75" customHeight="1">
      <c r="C212" s="47">
        <v>2027</v>
      </c>
      <c r="M212" s="112">
        <f t="shared" si="1389"/>
        <v>0</v>
      </c>
      <c r="N212" s="52">
        <f t="shared" si="1390"/>
        <v>0</v>
      </c>
      <c r="O212" s="8"/>
      <c r="P212" s="8"/>
      <c r="Q212" s="112">
        <f t="shared" si="1391"/>
        <v>0</v>
      </c>
      <c r="R212" s="52">
        <f>IFERROR(Q212/Q211-1,)</f>
        <v>0</v>
      </c>
      <c r="AH212" s="51">
        <f t="shared" si="1393"/>
        <v>0</v>
      </c>
      <c r="AI212" s="52">
        <f t="shared" si="1394"/>
        <v>0</v>
      </c>
      <c r="AJ212" s="35"/>
      <c r="AL212" s="51">
        <f t="shared" si="1395"/>
        <v>0</v>
      </c>
      <c r="AM212" s="52">
        <f t="shared" si="1402"/>
        <v>0</v>
      </c>
      <c r="AN212" s="173">
        <f t="shared" si="1403"/>
        <v>0</v>
      </c>
      <c r="AP212" s="51">
        <f t="shared" si="1397"/>
        <v>0</v>
      </c>
      <c r="AQ212" s="52">
        <f t="shared" si="1398"/>
        <v>0</v>
      </c>
      <c r="AT212" s="51">
        <f t="shared" si="1399"/>
        <v>0</v>
      </c>
      <c r="AU212" s="52">
        <f t="shared" si="1404"/>
        <v>0</v>
      </c>
      <c r="BQ212" s="47">
        <v>9</v>
      </c>
      <c r="BR212" s="13">
        <f t="shared" si="1411"/>
        <v>0</v>
      </c>
      <c r="BS212" s="13">
        <f t="shared" si="1412"/>
        <v>0</v>
      </c>
      <c r="BT212" s="13">
        <f t="shared" si="1413"/>
        <v>0</v>
      </c>
      <c r="BU212" s="13">
        <f t="shared" si="1414"/>
        <v>0</v>
      </c>
      <c r="BV212" s="13">
        <f t="shared" si="1415"/>
        <v>0</v>
      </c>
      <c r="BW212" s="13">
        <f t="shared" si="1416"/>
        <v>0</v>
      </c>
      <c r="BX212" s="13">
        <f t="shared" si="1417"/>
        <v>0</v>
      </c>
      <c r="BY212" s="13">
        <f t="shared" si="1418"/>
        <v>0</v>
      </c>
      <c r="BZ212" s="13">
        <f t="shared" si="1419"/>
        <v>0</v>
      </c>
      <c r="CA212" s="13">
        <f t="shared" si="1420"/>
        <v>0</v>
      </c>
      <c r="CB212" s="13">
        <f t="shared" si="1421"/>
        <v>0</v>
      </c>
      <c r="CC212" s="13">
        <f t="shared" si="1422"/>
        <v>0</v>
      </c>
      <c r="CD212" s="13">
        <f t="shared" si="1423"/>
        <v>0</v>
      </c>
      <c r="CE212" s="13">
        <f t="shared" si="1424"/>
        <v>0</v>
      </c>
      <c r="CF212" s="13">
        <f t="shared" si="1425"/>
        <v>0</v>
      </c>
      <c r="CG212" s="13">
        <f t="shared" si="1426"/>
        <v>0</v>
      </c>
      <c r="CI212" s="47">
        <v>9</v>
      </c>
      <c r="CJ212" s="13">
        <f t="shared" si="1427"/>
        <v>0</v>
      </c>
      <c r="CK212" s="13">
        <f t="shared" si="1427"/>
        <v>0</v>
      </c>
      <c r="CL212" s="13">
        <f t="shared" si="1427"/>
        <v>0</v>
      </c>
      <c r="CM212" s="13">
        <f t="shared" si="1427"/>
        <v>0</v>
      </c>
      <c r="CN212" s="13">
        <f t="shared" si="1427"/>
        <v>0</v>
      </c>
      <c r="CO212" s="13">
        <f t="shared" si="1427"/>
        <v>0</v>
      </c>
      <c r="CP212" s="13">
        <f t="shared" si="1427"/>
        <v>0</v>
      </c>
      <c r="CQ212" s="13">
        <f t="shared" si="1427"/>
        <v>0</v>
      </c>
      <c r="CR212" s="13">
        <f t="shared" si="1427"/>
        <v>0</v>
      </c>
      <c r="CS212" s="13">
        <f t="shared" si="1427"/>
        <v>0</v>
      </c>
      <c r="CT212" s="13">
        <f t="shared" si="1427"/>
        <v>0</v>
      </c>
      <c r="CU212" s="13">
        <f t="shared" si="1427"/>
        <v>0</v>
      </c>
      <c r="CV212" s="13">
        <f t="shared" si="1427"/>
        <v>0</v>
      </c>
      <c r="CW212" s="13">
        <f t="shared" si="1427"/>
        <v>0</v>
      </c>
      <c r="CX212" s="13">
        <f t="shared" si="1427"/>
        <v>0</v>
      </c>
      <c r="CY212" s="13">
        <f t="shared" si="1427"/>
        <v>0</v>
      </c>
    </row>
    <row r="213" spans="3:103" ht="12.75" customHeight="1">
      <c r="C213" s="47">
        <v>2028</v>
      </c>
      <c r="M213" s="112">
        <f t="shared" si="1389"/>
        <v>0</v>
      </c>
      <c r="N213" s="52">
        <f t="shared" ref="N213" si="1428">IFERROR(M213/M212-1,)</f>
        <v>0</v>
      </c>
      <c r="Q213" s="112">
        <f t="shared" si="1391"/>
        <v>0</v>
      </c>
      <c r="R213" s="52">
        <f t="shared" ref="R213" si="1429">IFERROR(Q213/Q212-1,)</f>
        <v>0</v>
      </c>
      <c r="AH213" s="51">
        <f t="shared" si="1393"/>
        <v>0</v>
      </c>
      <c r="AI213" s="52">
        <f t="shared" ref="AI213:AI214" si="1430">IFERROR(AH213/AH212-1,)</f>
        <v>0</v>
      </c>
      <c r="AJ213" s="35"/>
      <c r="AL213" s="51">
        <f t="shared" si="1395"/>
        <v>0</v>
      </c>
      <c r="AM213" s="52">
        <f t="shared" ref="AM213:AM214" si="1431">IFERROR(AL213/AL212-1,)</f>
        <v>0</v>
      </c>
      <c r="AN213" s="173">
        <f t="shared" ref="AN213:AN214" si="1432">IFERROR((AH213+AL213)/(AH212+AL212)-1,)</f>
        <v>0</v>
      </c>
      <c r="AP213" s="51">
        <f t="shared" si="1397"/>
        <v>0</v>
      </c>
      <c r="AQ213" s="52">
        <f t="shared" ref="AQ213:AQ214" si="1433">IFERROR(AP213/AP212-1,)</f>
        <v>0</v>
      </c>
      <c r="AT213" s="51">
        <f t="shared" si="1399"/>
        <v>0</v>
      </c>
      <c r="AU213" s="52">
        <f t="shared" ref="AU213" si="1434">IFERROR(AT213/AT212-1,)</f>
        <v>0</v>
      </c>
      <c r="BQ213" s="47">
        <v>10</v>
      </c>
      <c r="BR213" s="13">
        <f t="shared" si="1411"/>
        <v>0</v>
      </c>
      <c r="BS213" s="13">
        <f t="shared" si="1412"/>
        <v>0</v>
      </c>
      <c r="BT213" s="13">
        <f t="shared" si="1413"/>
        <v>0</v>
      </c>
      <c r="BU213" s="13">
        <f t="shared" si="1414"/>
        <v>0</v>
      </c>
      <c r="BV213" s="13">
        <f t="shared" si="1415"/>
        <v>0</v>
      </c>
      <c r="BW213" s="13">
        <f t="shared" si="1416"/>
        <v>0</v>
      </c>
      <c r="BX213" s="13">
        <f t="shared" si="1417"/>
        <v>0</v>
      </c>
      <c r="BY213" s="13">
        <f t="shared" si="1418"/>
        <v>0</v>
      </c>
      <c r="BZ213" s="13">
        <f t="shared" si="1419"/>
        <v>0</v>
      </c>
      <c r="CA213" s="13">
        <f t="shared" si="1420"/>
        <v>0</v>
      </c>
      <c r="CB213" s="13">
        <f t="shared" si="1421"/>
        <v>0</v>
      </c>
      <c r="CC213" s="13">
        <f t="shared" si="1422"/>
        <v>0</v>
      </c>
      <c r="CD213" s="13">
        <f t="shared" si="1423"/>
        <v>0</v>
      </c>
      <c r="CE213" s="13">
        <f t="shared" si="1424"/>
        <v>0</v>
      </c>
      <c r="CF213" s="13">
        <f t="shared" si="1425"/>
        <v>0</v>
      </c>
      <c r="CG213" s="13">
        <f t="shared" si="1426"/>
        <v>0</v>
      </c>
      <c r="CI213" s="47">
        <v>10</v>
      </c>
      <c r="CJ213" s="13">
        <f t="shared" si="1427"/>
        <v>0</v>
      </c>
      <c r="CK213" s="13">
        <f t="shared" si="1427"/>
        <v>0</v>
      </c>
      <c r="CL213" s="13">
        <f t="shared" si="1427"/>
        <v>0</v>
      </c>
      <c r="CM213" s="13">
        <f t="shared" si="1427"/>
        <v>0</v>
      </c>
      <c r="CN213" s="13">
        <f t="shared" si="1427"/>
        <v>0</v>
      </c>
      <c r="CO213" s="13">
        <f t="shared" si="1427"/>
        <v>0</v>
      </c>
      <c r="CP213" s="13">
        <f t="shared" si="1427"/>
        <v>0</v>
      </c>
      <c r="CQ213" s="13">
        <f t="shared" si="1427"/>
        <v>0</v>
      </c>
      <c r="CR213" s="13">
        <f t="shared" si="1427"/>
        <v>0</v>
      </c>
      <c r="CS213" s="13">
        <f t="shared" si="1427"/>
        <v>0</v>
      </c>
      <c r="CT213" s="13">
        <f t="shared" si="1427"/>
        <v>0</v>
      </c>
      <c r="CU213" s="13">
        <f t="shared" si="1427"/>
        <v>0</v>
      </c>
      <c r="CV213" s="13">
        <f t="shared" si="1427"/>
        <v>0</v>
      </c>
      <c r="CW213" s="13">
        <f t="shared" si="1427"/>
        <v>0</v>
      </c>
      <c r="CX213" s="13">
        <f t="shared" si="1427"/>
        <v>0</v>
      </c>
      <c r="CY213" s="13">
        <f t="shared" si="1427"/>
        <v>0</v>
      </c>
    </row>
    <row r="214" spans="3:103" ht="12.75" customHeight="1">
      <c r="C214" s="47">
        <v>2029</v>
      </c>
      <c r="M214" s="157">
        <f t="shared" si="1389"/>
        <v>0</v>
      </c>
      <c r="N214" s="56">
        <f>IFERROR(M214/M213-1,)</f>
        <v>0</v>
      </c>
      <c r="Q214" s="157">
        <f t="shared" si="1391"/>
        <v>0</v>
      </c>
      <c r="R214" s="56">
        <f>IFERROR(Q214/Q213-1,)</f>
        <v>0</v>
      </c>
      <c r="AH214" s="55">
        <f t="shared" si="1393"/>
        <v>0</v>
      </c>
      <c r="AI214" s="56">
        <f t="shared" si="1430"/>
        <v>0</v>
      </c>
      <c r="AJ214" s="35"/>
      <c r="AL214" s="55">
        <f t="shared" si="1395"/>
        <v>0</v>
      </c>
      <c r="AM214" s="56">
        <f t="shared" si="1431"/>
        <v>0</v>
      </c>
      <c r="AN214" s="173">
        <f t="shared" si="1432"/>
        <v>0</v>
      </c>
      <c r="AP214" s="55">
        <f t="shared" si="1397"/>
        <v>0</v>
      </c>
      <c r="AQ214" s="56">
        <f t="shared" si="1433"/>
        <v>0</v>
      </c>
      <c r="AT214" s="55">
        <f t="shared" si="1399"/>
        <v>0</v>
      </c>
      <c r="AU214" s="56">
        <f>IFERROR(AT214/AT213-1,)</f>
        <v>0</v>
      </c>
      <c r="BQ214" s="47">
        <v>11</v>
      </c>
      <c r="BR214" s="13">
        <f t="shared" si="1411"/>
        <v>0</v>
      </c>
      <c r="BS214" s="13">
        <f t="shared" si="1412"/>
        <v>0</v>
      </c>
      <c r="BT214" s="13">
        <f t="shared" si="1413"/>
        <v>0</v>
      </c>
      <c r="BU214" s="13">
        <f t="shared" si="1414"/>
        <v>0</v>
      </c>
      <c r="BV214" s="13">
        <f t="shared" si="1415"/>
        <v>0</v>
      </c>
      <c r="BW214" s="13">
        <f t="shared" si="1416"/>
        <v>0</v>
      </c>
      <c r="BX214" s="13">
        <f t="shared" si="1417"/>
        <v>0</v>
      </c>
      <c r="BY214" s="13">
        <f t="shared" si="1418"/>
        <v>0</v>
      </c>
      <c r="BZ214" s="13">
        <f t="shared" si="1419"/>
        <v>0</v>
      </c>
      <c r="CA214" s="13">
        <f t="shared" si="1420"/>
        <v>0</v>
      </c>
      <c r="CB214" s="13">
        <f t="shared" si="1421"/>
        <v>0</v>
      </c>
      <c r="CC214" s="13">
        <f t="shared" si="1422"/>
        <v>0</v>
      </c>
      <c r="CD214" s="13">
        <f t="shared" si="1423"/>
        <v>0</v>
      </c>
      <c r="CE214" s="13">
        <f t="shared" si="1424"/>
        <v>0</v>
      </c>
      <c r="CF214" s="13">
        <f t="shared" si="1425"/>
        <v>0</v>
      </c>
      <c r="CG214" s="13">
        <f t="shared" si="1426"/>
        <v>0</v>
      </c>
      <c r="CI214" s="47">
        <v>11</v>
      </c>
      <c r="CJ214" s="13">
        <f t="shared" si="1427"/>
        <v>0</v>
      </c>
      <c r="CK214" s="13">
        <f t="shared" si="1427"/>
        <v>0</v>
      </c>
      <c r="CL214" s="13">
        <f t="shared" si="1427"/>
        <v>0</v>
      </c>
      <c r="CM214" s="13">
        <f t="shared" si="1427"/>
        <v>0</v>
      </c>
      <c r="CN214" s="13">
        <f t="shared" si="1427"/>
        <v>0</v>
      </c>
      <c r="CO214" s="13">
        <f t="shared" si="1427"/>
        <v>0</v>
      </c>
      <c r="CP214" s="13">
        <f t="shared" si="1427"/>
        <v>0</v>
      </c>
      <c r="CQ214" s="13">
        <f t="shared" si="1427"/>
        <v>0</v>
      </c>
      <c r="CR214" s="13">
        <f t="shared" si="1427"/>
        <v>0</v>
      </c>
      <c r="CS214" s="13">
        <f t="shared" si="1427"/>
        <v>0</v>
      </c>
      <c r="CT214" s="13">
        <f t="shared" si="1427"/>
        <v>0</v>
      </c>
      <c r="CU214" s="13">
        <f t="shared" si="1427"/>
        <v>0</v>
      </c>
      <c r="CV214" s="13">
        <f t="shared" si="1427"/>
        <v>0</v>
      </c>
      <c r="CW214" s="13">
        <f t="shared" si="1427"/>
        <v>0</v>
      </c>
      <c r="CX214" s="13">
        <f t="shared" si="1427"/>
        <v>0</v>
      </c>
      <c r="CY214" s="13">
        <f t="shared" si="1427"/>
        <v>0</v>
      </c>
    </row>
    <row r="215" spans="3:103" ht="12.75" customHeight="1">
      <c r="U215"/>
      <c r="V215"/>
      <c r="W215"/>
      <c r="Y215" s="175"/>
      <c r="AH215" s="2"/>
      <c r="AI215" s="70"/>
      <c r="BQ215" s="47">
        <v>12</v>
      </c>
      <c r="BR215" s="13">
        <f t="shared" si="1411"/>
        <v>0</v>
      </c>
      <c r="BS215" s="13">
        <f t="shared" si="1412"/>
        <v>0</v>
      </c>
      <c r="BT215" s="13">
        <f t="shared" si="1413"/>
        <v>0</v>
      </c>
      <c r="BU215" s="13">
        <f t="shared" si="1414"/>
        <v>0</v>
      </c>
      <c r="BV215" s="13">
        <f t="shared" si="1415"/>
        <v>0</v>
      </c>
      <c r="BW215" s="13">
        <f t="shared" si="1416"/>
        <v>0</v>
      </c>
      <c r="BX215" s="13">
        <f t="shared" si="1417"/>
        <v>0</v>
      </c>
      <c r="BY215" s="13">
        <f t="shared" si="1418"/>
        <v>0</v>
      </c>
      <c r="BZ215" s="13">
        <f t="shared" si="1419"/>
        <v>0</v>
      </c>
      <c r="CA215" s="13">
        <f t="shared" si="1420"/>
        <v>0</v>
      </c>
      <c r="CB215" s="13">
        <f t="shared" si="1421"/>
        <v>0</v>
      </c>
      <c r="CC215" s="13">
        <f t="shared" si="1422"/>
        <v>0</v>
      </c>
      <c r="CD215" s="13">
        <f t="shared" si="1423"/>
        <v>0</v>
      </c>
      <c r="CE215" s="13">
        <f t="shared" si="1424"/>
        <v>0</v>
      </c>
      <c r="CF215" s="13">
        <f t="shared" si="1425"/>
        <v>0</v>
      </c>
      <c r="CG215" s="13">
        <f t="shared" si="1426"/>
        <v>0</v>
      </c>
      <c r="CI215" s="47">
        <v>12</v>
      </c>
      <c r="CJ215" s="13">
        <f t="shared" si="1427"/>
        <v>0</v>
      </c>
      <c r="CK215" s="13">
        <f t="shared" si="1427"/>
        <v>0</v>
      </c>
      <c r="CL215" s="13">
        <f t="shared" si="1427"/>
        <v>0</v>
      </c>
      <c r="CM215" s="13">
        <f t="shared" si="1427"/>
        <v>0</v>
      </c>
      <c r="CN215" s="13">
        <f t="shared" si="1427"/>
        <v>0</v>
      </c>
      <c r="CO215" s="13">
        <f t="shared" si="1427"/>
        <v>0</v>
      </c>
      <c r="CP215" s="13">
        <f t="shared" si="1427"/>
        <v>0</v>
      </c>
      <c r="CQ215" s="13">
        <f t="shared" si="1427"/>
        <v>0</v>
      </c>
      <c r="CR215" s="13">
        <f t="shared" si="1427"/>
        <v>0</v>
      </c>
      <c r="CS215" s="13">
        <f t="shared" si="1427"/>
        <v>0</v>
      </c>
      <c r="CT215" s="13">
        <f t="shared" si="1427"/>
        <v>0</v>
      </c>
      <c r="CU215" s="13">
        <f t="shared" si="1427"/>
        <v>0</v>
      </c>
      <c r="CV215" s="13">
        <f t="shared" si="1427"/>
        <v>0</v>
      </c>
      <c r="CW215" s="13">
        <f t="shared" si="1427"/>
        <v>0</v>
      </c>
      <c r="CX215" s="13">
        <f t="shared" si="1427"/>
        <v>0</v>
      </c>
      <c r="CY215" s="13">
        <f t="shared" si="1427"/>
        <v>0</v>
      </c>
    </row>
    <row r="216" spans="3:103" ht="12.75" customHeight="1">
      <c r="U216"/>
      <c r="V216"/>
      <c r="W216"/>
      <c r="BQ216" s="47" t="s">
        <v>96</v>
      </c>
      <c r="BR216" s="48">
        <f t="shared" ref="BR216:CC216" si="1435">SUM(BR204:BR215)</f>
        <v>0</v>
      </c>
      <c r="BS216" s="48">
        <f t="shared" si="1435"/>
        <v>0</v>
      </c>
      <c r="BT216" s="48">
        <f t="shared" si="1435"/>
        <v>0</v>
      </c>
      <c r="BU216" s="48">
        <f t="shared" si="1435"/>
        <v>0</v>
      </c>
      <c r="BV216" s="48">
        <f t="shared" si="1435"/>
        <v>0</v>
      </c>
      <c r="BW216" s="48">
        <f t="shared" si="1435"/>
        <v>0</v>
      </c>
      <c r="BX216" s="48">
        <f t="shared" si="1435"/>
        <v>0</v>
      </c>
      <c r="BY216" s="48">
        <f t="shared" si="1435"/>
        <v>0</v>
      </c>
      <c r="BZ216" s="48">
        <f t="shared" si="1435"/>
        <v>0</v>
      </c>
      <c r="CA216" s="48">
        <f t="shared" si="1435"/>
        <v>0</v>
      </c>
      <c r="CB216" s="48">
        <f t="shared" si="1435"/>
        <v>0</v>
      </c>
      <c r="CC216" s="48">
        <f t="shared" si="1435"/>
        <v>0</v>
      </c>
      <c r="CD216" s="48">
        <f t="shared" ref="CD216:CE216" si="1436">SUM(CD204:CD215)</f>
        <v>0</v>
      </c>
      <c r="CE216" s="48">
        <f t="shared" si="1436"/>
        <v>0</v>
      </c>
      <c r="CF216" s="48">
        <f t="shared" ref="CF216:CG216" si="1437">SUM(CF204:CF215)</f>
        <v>0</v>
      </c>
      <c r="CG216" s="48">
        <f t="shared" si="1437"/>
        <v>0</v>
      </c>
      <c r="CI216" s="47" t="s">
        <v>96</v>
      </c>
      <c r="CJ216" s="48">
        <f t="shared" ref="CJ216:CU216" si="1438">SUM(CJ204:CJ215)</f>
        <v>0</v>
      </c>
      <c r="CK216" s="48">
        <f t="shared" si="1438"/>
        <v>0</v>
      </c>
      <c r="CL216" s="48">
        <f t="shared" si="1438"/>
        <v>0</v>
      </c>
      <c r="CM216" s="48">
        <f t="shared" si="1438"/>
        <v>0</v>
      </c>
      <c r="CN216" s="48">
        <f t="shared" si="1438"/>
        <v>0</v>
      </c>
      <c r="CO216" s="48">
        <f t="shared" si="1438"/>
        <v>0</v>
      </c>
      <c r="CP216" s="48">
        <f t="shared" si="1438"/>
        <v>0</v>
      </c>
      <c r="CQ216" s="48">
        <f t="shared" si="1438"/>
        <v>0</v>
      </c>
      <c r="CR216" s="48">
        <f t="shared" si="1438"/>
        <v>0</v>
      </c>
      <c r="CS216" s="48">
        <f t="shared" si="1438"/>
        <v>0</v>
      </c>
      <c r="CT216" s="48">
        <f t="shared" si="1438"/>
        <v>0</v>
      </c>
      <c r="CU216" s="48">
        <f t="shared" si="1438"/>
        <v>0</v>
      </c>
      <c r="CV216" s="48">
        <f t="shared" ref="CV216:CW216" si="1439">SUM(CV204:CV215)</f>
        <v>0</v>
      </c>
      <c r="CW216" s="48">
        <f t="shared" si="1439"/>
        <v>0</v>
      </c>
      <c r="CX216" s="48">
        <f t="shared" ref="CX216:CY216" si="1440">SUM(CX204:CX215)</f>
        <v>0</v>
      </c>
      <c r="CY216" s="48">
        <f t="shared" si="1440"/>
        <v>0</v>
      </c>
    </row>
    <row r="217" spans="3:103" ht="12.75" customHeight="1">
      <c r="U217"/>
      <c r="V217"/>
      <c r="W217"/>
      <c r="BQ217" s="47" t="s">
        <v>95</v>
      </c>
      <c r="BR217" s="48">
        <f t="shared" ref="BR217:CC217" si="1441">AVERAGE(BR204:BR215)</f>
        <v>0</v>
      </c>
      <c r="BS217" s="48">
        <f t="shared" si="1441"/>
        <v>0</v>
      </c>
      <c r="BT217" s="48">
        <f t="shared" si="1441"/>
        <v>0</v>
      </c>
      <c r="BU217" s="48">
        <f t="shared" si="1441"/>
        <v>0</v>
      </c>
      <c r="BV217" s="48">
        <f t="shared" si="1441"/>
        <v>0</v>
      </c>
      <c r="BW217" s="48">
        <f t="shared" si="1441"/>
        <v>0</v>
      </c>
      <c r="BX217" s="48">
        <f t="shared" si="1441"/>
        <v>0</v>
      </c>
      <c r="BY217" s="48">
        <f t="shared" si="1441"/>
        <v>0</v>
      </c>
      <c r="BZ217" s="48">
        <f t="shared" si="1441"/>
        <v>0</v>
      </c>
      <c r="CA217" s="48">
        <f t="shared" si="1441"/>
        <v>0</v>
      </c>
      <c r="CB217" s="48">
        <f t="shared" si="1441"/>
        <v>0</v>
      </c>
      <c r="CC217" s="48">
        <f t="shared" si="1441"/>
        <v>0</v>
      </c>
      <c r="CD217" s="48">
        <f t="shared" ref="CD217:CE217" si="1442">AVERAGE(CD204:CD215)</f>
        <v>0</v>
      </c>
      <c r="CE217" s="48">
        <f t="shared" si="1442"/>
        <v>0</v>
      </c>
      <c r="CF217" s="48">
        <f t="shared" ref="CF217:CG217" si="1443">AVERAGE(CF204:CF215)</f>
        <v>0</v>
      </c>
      <c r="CG217" s="48">
        <f t="shared" si="1443"/>
        <v>0</v>
      </c>
      <c r="CI217" s="47" t="s">
        <v>95</v>
      </c>
      <c r="CJ217" s="48">
        <f t="shared" ref="CJ217:CU217" si="1444">AVERAGE(CJ204:CJ215)</f>
        <v>0</v>
      </c>
      <c r="CK217" s="48">
        <f t="shared" si="1444"/>
        <v>0</v>
      </c>
      <c r="CL217" s="48">
        <f t="shared" si="1444"/>
        <v>0</v>
      </c>
      <c r="CM217" s="48">
        <f t="shared" si="1444"/>
        <v>0</v>
      </c>
      <c r="CN217" s="48">
        <f t="shared" si="1444"/>
        <v>0</v>
      </c>
      <c r="CO217" s="48">
        <f t="shared" si="1444"/>
        <v>0</v>
      </c>
      <c r="CP217" s="48">
        <f t="shared" si="1444"/>
        <v>0</v>
      </c>
      <c r="CQ217" s="48">
        <f t="shared" si="1444"/>
        <v>0</v>
      </c>
      <c r="CR217" s="48">
        <f t="shared" si="1444"/>
        <v>0</v>
      </c>
      <c r="CS217" s="48">
        <f t="shared" si="1444"/>
        <v>0</v>
      </c>
      <c r="CT217" s="48">
        <f t="shared" si="1444"/>
        <v>0</v>
      </c>
      <c r="CU217" s="48">
        <f t="shared" si="1444"/>
        <v>0</v>
      </c>
      <c r="CV217" s="48">
        <f t="shared" ref="CV217:CW217" si="1445">AVERAGE(CV204:CV215)</f>
        <v>0</v>
      </c>
      <c r="CW217" s="48">
        <f t="shared" si="1445"/>
        <v>0</v>
      </c>
      <c r="CX217" s="48">
        <f t="shared" ref="CX217:CY217" si="1446">AVERAGE(CX204:CX215)</f>
        <v>0</v>
      </c>
      <c r="CY217" s="48">
        <f t="shared" si="1446"/>
        <v>0</v>
      </c>
    </row>
    <row r="218" spans="3:103" ht="12.75" customHeight="1">
      <c r="U218"/>
      <c r="V218"/>
      <c r="W218"/>
      <c r="BR218" s="58"/>
      <c r="BS218" s="58" t="e">
        <f t="shared" ref="BS218:CG218" si="1447">BS216/BR216-1</f>
        <v>#DIV/0!</v>
      </c>
      <c r="BT218" s="58" t="e">
        <f t="shared" si="1447"/>
        <v>#DIV/0!</v>
      </c>
      <c r="BU218" s="58" t="e">
        <f t="shared" si="1447"/>
        <v>#DIV/0!</v>
      </c>
      <c r="BV218" s="58" t="e">
        <f t="shared" si="1447"/>
        <v>#DIV/0!</v>
      </c>
      <c r="BW218" s="58" t="e">
        <f t="shared" si="1447"/>
        <v>#DIV/0!</v>
      </c>
      <c r="BX218" s="58" t="e">
        <f t="shared" si="1447"/>
        <v>#DIV/0!</v>
      </c>
      <c r="BY218" s="58" t="e">
        <f t="shared" si="1447"/>
        <v>#DIV/0!</v>
      </c>
      <c r="BZ218" s="58" t="e">
        <f t="shared" si="1447"/>
        <v>#DIV/0!</v>
      </c>
      <c r="CA218" s="58" t="e">
        <f t="shared" si="1447"/>
        <v>#DIV/0!</v>
      </c>
      <c r="CB218" s="58" t="e">
        <f t="shared" si="1447"/>
        <v>#DIV/0!</v>
      </c>
      <c r="CC218" s="58" t="e">
        <f t="shared" si="1447"/>
        <v>#DIV/0!</v>
      </c>
      <c r="CD218" s="58" t="e">
        <f t="shared" si="1447"/>
        <v>#DIV/0!</v>
      </c>
      <c r="CE218" s="58" t="e">
        <f t="shared" si="1447"/>
        <v>#DIV/0!</v>
      </c>
      <c r="CF218" s="58" t="e">
        <f t="shared" si="1447"/>
        <v>#DIV/0!</v>
      </c>
      <c r="CG218" s="58" t="e">
        <f t="shared" si="1447"/>
        <v>#DIV/0!</v>
      </c>
      <c r="CJ218" s="58"/>
      <c r="CK218" s="58" t="e">
        <f t="shared" ref="CK218:CY218" si="1448">CK216/CJ216-1</f>
        <v>#DIV/0!</v>
      </c>
      <c r="CL218" s="58" t="e">
        <f t="shared" si="1448"/>
        <v>#DIV/0!</v>
      </c>
      <c r="CM218" s="58" t="e">
        <f t="shared" si="1448"/>
        <v>#DIV/0!</v>
      </c>
      <c r="CN218" s="58" t="e">
        <f t="shared" si="1448"/>
        <v>#DIV/0!</v>
      </c>
      <c r="CO218" s="58" t="e">
        <f t="shared" si="1448"/>
        <v>#DIV/0!</v>
      </c>
      <c r="CP218" s="58" t="e">
        <f t="shared" si="1448"/>
        <v>#DIV/0!</v>
      </c>
      <c r="CQ218" s="58" t="e">
        <f t="shared" si="1448"/>
        <v>#DIV/0!</v>
      </c>
      <c r="CR218" s="58" t="e">
        <f t="shared" si="1448"/>
        <v>#DIV/0!</v>
      </c>
      <c r="CS218" s="58" t="e">
        <f t="shared" si="1448"/>
        <v>#DIV/0!</v>
      </c>
      <c r="CT218" s="58" t="e">
        <f t="shared" si="1448"/>
        <v>#DIV/0!</v>
      </c>
      <c r="CU218" s="58" t="e">
        <f t="shared" si="1448"/>
        <v>#DIV/0!</v>
      </c>
      <c r="CV218" s="58" t="e">
        <f t="shared" si="1448"/>
        <v>#DIV/0!</v>
      </c>
      <c r="CW218" s="58" t="e">
        <f t="shared" si="1448"/>
        <v>#DIV/0!</v>
      </c>
      <c r="CX218" s="58" t="e">
        <f t="shared" si="1448"/>
        <v>#DIV/0!</v>
      </c>
      <c r="CY218" s="58" t="e">
        <f t="shared" si="1448"/>
        <v>#DIV/0!</v>
      </c>
    </row>
    <row r="219" spans="3:103" ht="12.75" customHeight="1">
      <c r="U219"/>
      <c r="V219"/>
      <c r="W219"/>
    </row>
    <row r="220" spans="3:103" ht="12.75" customHeight="1">
      <c r="U220"/>
      <c r="V220"/>
      <c r="W220"/>
    </row>
    <row r="221" spans="3:103" ht="12.75" customHeight="1">
      <c r="U221"/>
      <c r="V221"/>
      <c r="W221"/>
    </row>
    <row r="222" spans="3:103" ht="12.75" customHeight="1">
      <c r="U222"/>
      <c r="V222"/>
      <c r="W222"/>
    </row>
    <row r="223" spans="3:103" ht="12.75" customHeight="1">
      <c r="U223"/>
      <c r="V223"/>
      <c r="W223"/>
    </row>
    <row r="224" spans="3:103" ht="12.75" customHeight="1">
      <c r="U224"/>
      <c r="V224"/>
      <c r="W224"/>
    </row>
    <row r="225" spans="21:23" ht="12.75" customHeight="1">
      <c r="U225"/>
      <c r="V225"/>
      <c r="W225"/>
    </row>
    <row r="226" spans="21:23" ht="12.75" customHeight="1">
      <c r="U226"/>
      <c r="V226"/>
      <c r="W226"/>
    </row>
    <row r="227" spans="21:23" ht="12.75" customHeight="1">
      <c r="U227" s="174"/>
    </row>
    <row r="228" spans="21:23" ht="12.75" customHeight="1"/>
    <row r="229" spans="21:23" ht="12.75" customHeight="1"/>
    <row r="230" spans="21:23" ht="12.75" customHeight="1"/>
    <row r="231" spans="21:23" ht="12.75" customHeight="1"/>
    <row r="232" spans="21:23" ht="12.75" customHeight="1"/>
    <row r="233" spans="21:23" ht="12.75" customHeight="1"/>
    <row r="234" spans="21:23" ht="12.75" customHeight="1"/>
    <row r="235" spans="21:23" ht="12.75" customHeight="1"/>
    <row r="236" spans="21:23" ht="12.75" customHeight="1"/>
    <row r="237" spans="21:23" ht="12.75" customHeight="1"/>
    <row r="238" spans="21:23" ht="12.75" customHeight="1"/>
    <row r="239" spans="21:23" ht="12.75" customHeight="1"/>
    <row r="240" spans="21:23"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sheetData>
  <mergeCells count="1">
    <mergeCell ref="AB4:AC4"/>
  </mergeCells>
  <conditionalFormatting sqref="AE6:AE197">
    <cfRule type="colorScale" priority="15">
      <colorScale>
        <cfvo type="min"/>
        <cfvo type="percentile" val="50"/>
        <cfvo type="max"/>
        <color rgb="FFFFCCCC"/>
        <color rgb="FFFFFFCC"/>
        <color rgb="FFCCFFCC"/>
      </colorScale>
    </cfRule>
  </conditionalFormatting>
  <conditionalFormatting sqref="AF6:AF197">
    <cfRule type="colorScale" priority="16">
      <colorScale>
        <cfvo type="min"/>
        <cfvo type="percentile" val="50"/>
        <cfvo type="max"/>
        <color rgb="FFFFCCCC"/>
        <color rgb="FFFFFFCC"/>
        <color rgb="FFCCFFCC"/>
      </colorScale>
    </cfRule>
  </conditionalFormatting>
  <dataValidations count="1">
    <dataValidation type="list" allowBlank="1" showInputMessage="1" showErrorMessage="1" sqref="AY200" xr:uid="{00000000-0002-0000-0100-000000000000}">
      <formula1>"ССЛ, макс. ср. суточ. нагрузка"</formula1>
    </dataValidation>
  </dataValidation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tabColor theme="6" tint="0.39997558519241921"/>
  </sheetPr>
  <dimension ref="A1:BU11"/>
  <sheetViews>
    <sheetView zoomScaleNormal="100" workbookViewId="0">
      <selection activeCell="H26" sqref="H26"/>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7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BU1" si="1">BR4*1</f>
        <v>0</v>
      </c>
      <c r="BS1" s="26">
        <f t="shared" si="1"/>
        <v>0</v>
      </c>
      <c r="BT1" s="26">
        <f t="shared" si="1"/>
        <v>0</v>
      </c>
      <c r="BU1" s="26">
        <f t="shared" si="1"/>
        <v>0</v>
      </c>
    </row>
    <row r="2" spans="1:7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73" ht="12.6" thickBot="1">
      <c r="B3" s="65" t="s">
        <v>58</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73" ht="12.6" thickTop="1" thickBot="1">
      <c r="B4" s="293" t="s">
        <v>59</v>
      </c>
      <c r="C4" s="294"/>
      <c r="D4" s="179"/>
      <c r="E4" s="180"/>
      <c r="F4" s="180"/>
      <c r="G4" s="180"/>
      <c r="H4" s="180"/>
      <c r="I4" s="180"/>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0"/>
      <c r="AO4" s="180"/>
      <c r="AP4" s="180"/>
      <c r="AQ4" s="180"/>
      <c r="AR4" s="180"/>
      <c r="AS4" s="180"/>
      <c r="AT4" s="180"/>
      <c r="AU4" s="180"/>
      <c r="AV4" s="180"/>
      <c r="AW4" s="180"/>
      <c r="AX4" s="180"/>
      <c r="AY4" s="180"/>
      <c r="AZ4" s="180"/>
      <c r="BA4" s="180"/>
      <c r="BB4" s="180"/>
      <c r="BC4" s="180"/>
      <c r="BD4" s="180"/>
      <c r="BE4" s="180"/>
      <c r="BF4" s="180"/>
      <c r="BG4" s="180"/>
      <c r="BH4" s="180"/>
      <c r="BI4" s="180"/>
      <c r="BJ4" s="180"/>
      <c r="BK4" s="180"/>
      <c r="BL4" s="180"/>
      <c r="BM4" s="180"/>
      <c r="BN4" s="180"/>
      <c r="BO4" s="180"/>
      <c r="BP4" s="180"/>
      <c r="BQ4" s="172"/>
      <c r="BR4" s="172"/>
      <c r="BS4" s="172"/>
      <c r="BT4" s="172"/>
      <c r="BU4" s="169"/>
    </row>
    <row r="5" spans="1:73" ht="12" thickTop="1">
      <c r="A5" s="272" t="s">
        <v>47</v>
      </c>
      <c r="B5" s="295" t="s">
        <v>106</v>
      </c>
      <c r="C5" s="66" t="s">
        <v>58</v>
      </c>
      <c r="D5" s="185"/>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7"/>
    </row>
    <row r="6" spans="1:73" ht="11.4">
      <c r="B6" s="296"/>
      <c r="C6" s="67" t="s">
        <v>102</v>
      </c>
      <c r="D6" s="188"/>
      <c r="E6" s="189"/>
      <c r="F6" s="189"/>
      <c r="G6" s="189"/>
      <c r="H6" s="189"/>
      <c r="I6" s="189"/>
      <c r="J6" s="189"/>
      <c r="K6" s="189"/>
      <c r="L6" s="189"/>
      <c r="M6" s="189"/>
      <c r="N6" s="189"/>
      <c r="O6" s="189"/>
      <c r="P6" s="189"/>
      <c r="Q6" s="189"/>
      <c r="R6" s="189"/>
      <c r="S6" s="189"/>
      <c r="T6" s="189"/>
      <c r="U6" s="189"/>
      <c r="V6" s="189"/>
      <c r="W6" s="189"/>
      <c r="X6" s="189"/>
      <c r="Y6" s="189"/>
      <c r="Z6" s="189"/>
      <c r="AA6" s="189"/>
      <c r="AB6" s="189"/>
      <c r="AC6" s="189"/>
      <c r="AD6" s="189"/>
      <c r="AE6" s="189"/>
      <c r="AF6" s="189"/>
      <c r="AG6" s="189"/>
      <c r="AH6" s="189"/>
      <c r="AI6" s="189"/>
      <c r="AJ6" s="189"/>
      <c r="AK6" s="189"/>
      <c r="AL6" s="189"/>
      <c r="AM6" s="189"/>
      <c r="AN6" s="189"/>
      <c r="AO6" s="189"/>
      <c r="AP6" s="189"/>
      <c r="AQ6" s="189"/>
      <c r="AR6" s="189"/>
      <c r="AS6" s="189"/>
      <c r="AT6" s="189"/>
      <c r="AU6" s="189"/>
      <c r="AV6" s="189"/>
      <c r="AW6" s="189"/>
      <c r="AX6" s="189"/>
      <c r="AY6" s="189"/>
      <c r="AZ6" s="189"/>
      <c r="BA6" s="189"/>
      <c r="BB6" s="189"/>
      <c r="BC6" s="189"/>
      <c r="BD6" s="189"/>
      <c r="BE6" s="189"/>
      <c r="BF6" s="189"/>
      <c r="BG6" s="189"/>
      <c r="BH6" s="189"/>
      <c r="BI6" s="189"/>
      <c r="BJ6" s="189"/>
      <c r="BK6" s="189"/>
      <c r="BL6" s="189"/>
      <c r="BM6" s="189"/>
      <c r="BN6" s="189"/>
      <c r="BO6" s="189"/>
      <c r="BP6" s="189"/>
      <c r="BQ6" s="189"/>
      <c r="BR6" s="189"/>
      <c r="BS6" s="189"/>
      <c r="BT6" s="189"/>
      <c r="BU6" s="190"/>
    </row>
    <row r="7" spans="1:73" ht="11.4">
      <c r="B7" s="296"/>
      <c r="C7" s="67" t="s">
        <v>103</v>
      </c>
      <c r="D7" s="188"/>
      <c r="E7" s="189"/>
      <c r="F7" s="189"/>
      <c r="G7" s="189"/>
      <c r="H7" s="189"/>
      <c r="I7" s="189"/>
      <c r="J7" s="189"/>
      <c r="K7" s="189"/>
      <c r="L7" s="189"/>
      <c r="M7" s="189"/>
      <c r="N7" s="189"/>
      <c r="O7" s="189"/>
      <c r="P7" s="189"/>
      <c r="Q7" s="189"/>
      <c r="R7" s="189"/>
      <c r="S7" s="189"/>
      <c r="T7" s="189"/>
      <c r="U7" s="189"/>
      <c r="V7" s="189"/>
      <c r="W7" s="189"/>
      <c r="X7" s="189"/>
      <c r="Y7" s="189"/>
      <c r="Z7" s="189"/>
      <c r="AA7" s="189"/>
      <c r="AB7" s="189"/>
      <c r="AC7" s="189"/>
      <c r="AD7" s="189"/>
      <c r="AE7" s="189"/>
      <c r="AF7" s="189"/>
      <c r="AG7" s="189"/>
      <c r="AH7" s="189"/>
      <c r="AI7" s="189"/>
      <c r="AJ7" s="189"/>
      <c r="AK7" s="189"/>
      <c r="AL7" s="189"/>
      <c r="AM7" s="189"/>
      <c r="AN7" s="189"/>
      <c r="AO7" s="189"/>
      <c r="AP7" s="189"/>
      <c r="AQ7" s="189"/>
      <c r="AR7" s="189"/>
      <c r="AS7" s="189"/>
      <c r="AT7" s="189"/>
      <c r="AU7" s="189"/>
      <c r="AV7" s="189"/>
      <c r="AW7" s="189"/>
      <c r="AX7" s="189"/>
      <c r="AY7" s="189"/>
      <c r="AZ7" s="189"/>
      <c r="BA7" s="189"/>
      <c r="BB7" s="189"/>
      <c r="BC7" s="189"/>
      <c r="BD7" s="189"/>
      <c r="BE7" s="189"/>
      <c r="BF7" s="189"/>
      <c r="BG7" s="189"/>
      <c r="BH7" s="189"/>
      <c r="BI7" s="189"/>
      <c r="BJ7" s="189"/>
      <c r="BK7" s="189"/>
      <c r="BL7" s="189"/>
      <c r="BM7" s="189"/>
      <c r="BN7" s="189"/>
      <c r="BO7" s="189"/>
      <c r="BP7" s="189"/>
      <c r="BQ7" s="189"/>
      <c r="BR7" s="189"/>
      <c r="BS7" s="189"/>
      <c r="BT7" s="189"/>
      <c r="BU7" s="190"/>
    </row>
    <row r="8" spans="1:73" ht="11.4">
      <c r="A8" s="25" t="s">
        <v>0</v>
      </c>
      <c r="B8" s="296" t="s">
        <v>107</v>
      </c>
      <c r="C8" s="67" t="s">
        <v>58</v>
      </c>
      <c r="D8" s="188"/>
      <c r="E8" s="189"/>
      <c r="F8" s="189"/>
      <c r="G8" s="189"/>
      <c r="H8" s="189"/>
      <c r="I8" s="189"/>
      <c r="J8" s="189"/>
      <c r="K8" s="189"/>
      <c r="L8" s="189"/>
      <c r="M8" s="189"/>
      <c r="N8" s="189"/>
      <c r="O8" s="189"/>
      <c r="P8" s="189"/>
      <c r="Q8" s="189"/>
      <c r="R8" s="189"/>
      <c r="S8" s="189"/>
      <c r="T8" s="189"/>
      <c r="U8" s="189"/>
      <c r="V8" s="189"/>
      <c r="W8" s="189"/>
      <c r="X8" s="189"/>
      <c r="Y8" s="189"/>
      <c r="Z8" s="189"/>
      <c r="AA8" s="189"/>
      <c r="AB8" s="189"/>
      <c r="AC8" s="189"/>
      <c r="AD8" s="189"/>
      <c r="AE8" s="189"/>
      <c r="AF8" s="189"/>
      <c r="AG8" s="189"/>
      <c r="AH8" s="189"/>
      <c r="AI8" s="189"/>
      <c r="AJ8" s="189"/>
      <c r="AK8" s="189"/>
      <c r="AL8" s="189"/>
      <c r="AM8" s="189"/>
      <c r="AN8" s="189"/>
      <c r="AO8" s="189"/>
      <c r="AP8" s="189"/>
      <c r="AQ8" s="189"/>
      <c r="AR8" s="189"/>
      <c r="AS8" s="189"/>
      <c r="AT8" s="189"/>
      <c r="AU8" s="189"/>
      <c r="AV8" s="189"/>
      <c r="AW8" s="189"/>
      <c r="AX8" s="189"/>
      <c r="AY8" s="189"/>
      <c r="AZ8" s="189"/>
      <c r="BA8" s="189"/>
      <c r="BB8" s="189"/>
      <c r="BC8" s="189"/>
      <c r="BD8" s="189"/>
      <c r="BE8" s="189"/>
      <c r="BF8" s="189"/>
      <c r="BG8" s="189"/>
      <c r="BH8" s="189"/>
      <c r="BI8" s="189"/>
      <c r="BJ8" s="189"/>
      <c r="BK8" s="189"/>
      <c r="BL8" s="189"/>
      <c r="BM8" s="189"/>
      <c r="BN8" s="189"/>
      <c r="BO8" s="189"/>
      <c r="BP8" s="189"/>
      <c r="BQ8" s="189"/>
      <c r="BR8" s="189"/>
      <c r="BS8" s="189"/>
      <c r="BT8" s="189"/>
      <c r="BU8" s="190"/>
    </row>
    <row r="9" spans="1:73" ht="11.4">
      <c r="B9" s="296"/>
      <c r="C9" s="67" t="s">
        <v>102</v>
      </c>
      <c r="D9" s="188"/>
      <c r="E9" s="189"/>
      <c r="F9" s="189"/>
      <c r="G9" s="189"/>
      <c r="H9" s="189"/>
      <c r="I9" s="189"/>
      <c r="J9" s="189"/>
      <c r="K9" s="189"/>
      <c r="L9" s="189"/>
      <c r="M9" s="189"/>
      <c r="N9" s="189"/>
      <c r="O9" s="189"/>
      <c r="P9" s="189"/>
      <c r="Q9" s="189"/>
      <c r="R9" s="189"/>
      <c r="S9" s="189"/>
      <c r="T9" s="189"/>
      <c r="U9" s="189"/>
      <c r="V9" s="189"/>
      <c r="W9" s="189"/>
      <c r="X9" s="189"/>
      <c r="Y9" s="189"/>
      <c r="Z9" s="189"/>
      <c r="AA9" s="189"/>
      <c r="AB9" s="189"/>
      <c r="AC9" s="189"/>
      <c r="AD9" s="189"/>
      <c r="AE9" s="189"/>
      <c r="AF9" s="189"/>
      <c r="AG9" s="189"/>
      <c r="AH9" s="189"/>
      <c r="AI9" s="189"/>
      <c r="AJ9" s="189"/>
      <c r="AK9" s="189"/>
      <c r="AL9" s="189"/>
      <c r="AM9" s="189"/>
      <c r="AN9" s="189"/>
      <c r="AO9" s="189"/>
      <c r="AP9" s="189"/>
      <c r="AQ9" s="189"/>
      <c r="AR9" s="189"/>
      <c r="AS9" s="189"/>
      <c r="AT9" s="189"/>
      <c r="AU9" s="189"/>
      <c r="AV9" s="189"/>
      <c r="AW9" s="189"/>
      <c r="AX9" s="189"/>
      <c r="AY9" s="189"/>
      <c r="AZ9" s="189"/>
      <c r="BA9" s="189"/>
      <c r="BB9" s="189"/>
      <c r="BC9" s="189"/>
      <c r="BD9" s="189"/>
      <c r="BE9" s="189"/>
      <c r="BF9" s="189"/>
      <c r="BG9" s="189"/>
      <c r="BH9" s="189"/>
      <c r="BI9" s="189"/>
      <c r="BJ9" s="189"/>
      <c r="BK9" s="189"/>
      <c r="BL9" s="189"/>
      <c r="BM9" s="189"/>
      <c r="BN9" s="189"/>
      <c r="BO9" s="189"/>
      <c r="BP9" s="189"/>
      <c r="BQ9" s="189"/>
      <c r="BR9" s="189"/>
      <c r="BS9" s="189"/>
      <c r="BT9" s="189"/>
      <c r="BU9" s="190"/>
    </row>
    <row r="10" spans="1:73" ht="12" thickBot="1">
      <c r="B10" s="297"/>
      <c r="C10" s="68" t="s">
        <v>103</v>
      </c>
      <c r="D10" s="191"/>
      <c r="E10" s="192"/>
      <c r="F10" s="192"/>
      <c r="G10" s="192"/>
      <c r="H10" s="192"/>
      <c r="I10" s="192"/>
      <c r="J10" s="192"/>
      <c r="K10" s="192"/>
      <c r="L10" s="192"/>
      <c r="M10" s="192"/>
      <c r="N10" s="192"/>
      <c r="O10" s="192"/>
      <c r="P10" s="192"/>
      <c r="Q10" s="192"/>
      <c r="R10" s="192"/>
      <c r="S10" s="192"/>
      <c r="T10" s="192"/>
      <c r="U10" s="192"/>
      <c r="V10" s="192"/>
      <c r="W10" s="192"/>
      <c r="X10" s="192"/>
      <c r="Y10" s="192"/>
      <c r="Z10" s="192"/>
      <c r="AA10" s="192"/>
      <c r="AB10" s="192"/>
      <c r="AC10" s="192"/>
      <c r="AD10" s="192"/>
      <c r="AE10" s="192"/>
      <c r="AF10" s="192"/>
      <c r="AG10" s="192"/>
      <c r="AH10" s="192"/>
      <c r="AI10" s="192"/>
      <c r="AJ10" s="192"/>
      <c r="AK10" s="192"/>
      <c r="AL10" s="192"/>
      <c r="AM10" s="192"/>
      <c r="AN10" s="192"/>
      <c r="AO10" s="192"/>
      <c r="AP10" s="192"/>
      <c r="AQ10" s="192"/>
      <c r="AR10" s="192"/>
      <c r="AS10" s="192"/>
      <c r="AT10" s="192"/>
      <c r="AU10" s="192"/>
      <c r="AV10" s="192"/>
      <c r="AW10" s="192"/>
      <c r="AX10" s="192"/>
      <c r="AY10" s="192"/>
      <c r="AZ10" s="192"/>
      <c r="BA10" s="192"/>
      <c r="BB10" s="192"/>
      <c r="BC10" s="192"/>
      <c r="BD10" s="192"/>
      <c r="BE10" s="192"/>
      <c r="BF10" s="192"/>
      <c r="BG10" s="192"/>
      <c r="BH10" s="192"/>
      <c r="BI10" s="192"/>
      <c r="BJ10" s="192"/>
      <c r="BK10" s="192"/>
      <c r="BL10" s="192"/>
      <c r="BM10" s="192"/>
      <c r="BN10" s="192"/>
      <c r="BO10" s="192"/>
      <c r="BP10" s="192"/>
      <c r="BQ10" s="192"/>
      <c r="BR10" s="192"/>
      <c r="BS10" s="192"/>
      <c r="BT10" s="192"/>
      <c r="BU10" s="193"/>
    </row>
    <row r="11" spans="1:73" ht="12" thickTop="1">
      <c r="B11" s="298" t="s">
        <v>104</v>
      </c>
      <c r="C11" s="298"/>
      <c r="D11" s="298"/>
      <c r="E11" s="298"/>
      <c r="F11" s="298"/>
      <c r="G11" s="298"/>
      <c r="H11" s="298"/>
      <c r="I11" s="298"/>
      <c r="J11" s="298"/>
      <c r="K11" s="298"/>
      <c r="L11" s="298"/>
      <c r="M11" s="298"/>
      <c r="N11" s="298"/>
      <c r="O11" s="298"/>
      <c r="P11" s="298"/>
      <c r="Q11" s="298"/>
      <c r="R11" s="298"/>
      <c r="S11" s="298"/>
      <c r="T11" s="298"/>
      <c r="U11" s="298"/>
      <c r="V11" s="298"/>
      <c r="W11" s="298"/>
      <c r="X11" s="298"/>
      <c r="Y11" s="298"/>
      <c r="Z11" s="298"/>
      <c r="AA11" s="298"/>
      <c r="AB11" s="298"/>
      <c r="AC11" s="298"/>
      <c r="AD11" s="298"/>
      <c r="AE11" s="298"/>
      <c r="AF11" s="298"/>
      <c r="AG11" s="298"/>
      <c r="AH11" s="298"/>
      <c r="AI11" s="298"/>
      <c r="AJ11" s="298"/>
      <c r="AK11" s="298"/>
      <c r="AL11" s="298"/>
      <c r="AM11" s="298"/>
      <c r="AN11" s="298"/>
      <c r="AO11" s="298"/>
      <c r="AP11" s="298"/>
      <c r="AQ11" s="298"/>
      <c r="AR11" s="298"/>
      <c r="AS11" s="298"/>
      <c r="AT11" s="298"/>
      <c r="AU11" s="298"/>
      <c r="AV11" s="298"/>
    </row>
  </sheetData>
  <mergeCells count="4">
    <mergeCell ref="B4:C4"/>
    <mergeCell ref="B5:B7"/>
    <mergeCell ref="B8:B10"/>
    <mergeCell ref="B11:AV11"/>
  </mergeCells>
  <conditionalFormatting sqref="D8:BI8 D5:BT5">
    <cfRule type="cellIs" dxfId="5" priority="14" operator="lessThan">
      <formula>0</formula>
    </cfRule>
  </conditionalFormatting>
  <conditionalFormatting sqref="BJ8:BT8">
    <cfRule type="cellIs" dxfId="4" priority="12" operator="lessThan">
      <formula>0</formula>
    </cfRule>
  </conditionalFormatting>
  <conditionalFormatting sqref="BU5 BU8">
    <cfRule type="cellIs" dxfId="3" priority="1" operator="lessThan">
      <formula>0</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tabColor theme="3" tint="0.39997558519241921"/>
  </sheetPr>
  <dimension ref="A1:CY218"/>
  <sheetViews>
    <sheetView zoomScale="70" zoomScaleNormal="70" workbookViewId="0">
      <pane xSplit="3" ySplit="5" topLeftCell="D165" activePane="bottomRight" state="frozen"/>
      <selection pane="topRight" activeCell="D1" sqref="D1"/>
      <selection pane="bottomLeft" activeCell="A6" sqref="A6"/>
      <selection pane="bottomRight" activeCell="E6" sqref="E6:L197"/>
    </sheetView>
  </sheetViews>
  <sheetFormatPr defaultColWidth="9.109375" defaultRowHeight="13.8" outlineLevelRow="1" outlineLevelCol="1"/>
  <cols>
    <col min="1" max="1" width="8.44140625" style="1" bestFit="1" customWidth="1"/>
    <col min="2" max="2" width="7.5546875" style="1" bestFit="1" customWidth="1"/>
    <col min="3" max="3" width="7.33203125" style="1" bestFit="1" customWidth="1"/>
    <col min="4" max="4" width="3.33203125" style="1" customWidth="1"/>
    <col min="5" max="5" width="7.5546875" style="1" bestFit="1" customWidth="1"/>
    <col min="6" max="6" width="8.5546875" style="1" bestFit="1" customWidth="1"/>
    <col min="7" max="7" width="7.5546875" style="1" bestFit="1" customWidth="1"/>
    <col min="8" max="8" width="8.5546875" style="1" customWidth="1" outlineLevel="1"/>
    <col min="9" max="9" width="8.88671875" style="1" bestFit="1" customWidth="1"/>
    <col min="10" max="10" width="8.33203125" style="1" bestFit="1" customWidth="1"/>
    <col min="11" max="11" width="7.5546875" style="1" bestFit="1" customWidth="1"/>
    <col min="12" max="12" width="8.5546875" style="1" customWidth="1" outlineLevel="1"/>
    <col min="13" max="14" width="7.5546875" style="1" bestFit="1" customWidth="1"/>
    <col min="15" max="15" width="5.6640625" style="1" customWidth="1"/>
    <col min="16" max="16" width="8.44140625" style="1" customWidth="1" outlineLevel="1"/>
    <col min="17" max="17" width="9" style="1" bestFit="1" customWidth="1"/>
    <col min="18" max="18" width="7.5546875" style="1" bestFit="1" customWidth="1"/>
    <col min="19" max="19" width="6.5546875" style="1" bestFit="1" customWidth="1"/>
    <col min="20" max="20" width="8.5546875" style="1" customWidth="1" outlineLevel="1"/>
    <col min="21" max="21" width="8.109375" style="1" customWidth="1"/>
    <col min="22" max="22" width="6.109375" style="1" bestFit="1" customWidth="1"/>
    <col min="23" max="23" width="9" style="1" customWidth="1"/>
    <col min="24" max="24" width="8.109375" style="1" customWidth="1"/>
    <col min="25" max="25" width="7" style="1" bestFit="1" customWidth="1"/>
    <col min="26" max="26" width="8.88671875" style="1" customWidth="1"/>
    <col min="27" max="27" width="2.109375" style="1" bestFit="1" customWidth="1"/>
    <col min="28" max="28" width="10.88671875" style="1" bestFit="1" customWidth="1" outlineLevel="1"/>
    <col min="29" max="29" width="10.5546875" style="1" bestFit="1" customWidth="1" outlineLevel="1"/>
    <col min="30" max="30" width="2.109375" style="1" bestFit="1" customWidth="1"/>
    <col min="31" max="31" width="7.44140625" style="1" customWidth="1" outlineLevel="1"/>
    <col min="32" max="32" width="8" style="1" customWidth="1" outlineLevel="1"/>
    <col min="33" max="33" width="2.109375" style="1" customWidth="1"/>
    <col min="34" max="34" width="8.88671875" style="1" bestFit="1" customWidth="1"/>
    <col min="35" max="35" width="8.44140625" style="1" customWidth="1"/>
    <col min="36" max="36" width="8.33203125" style="1" customWidth="1"/>
    <col min="37" max="37" width="8.44140625" style="1" customWidth="1" outlineLevel="1" collapsed="1"/>
    <col min="38" max="38" width="8.88671875" style="1" bestFit="1" customWidth="1"/>
    <col min="39" max="39" width="8.6640625" style="1" customWidth="1"/>
    <col min="40" max="40" width="8" style="1" customWidth="1"/>
    <col min="41" max="41" width="8" style="1" customWidth="1" outlineLevel="1" collapsed="1"/>
    <col min="42" max="42" width="9" style="1" customWidth="1"/>
    <col min="43" max="43" width="9.33203125" style="1" customWidth="1"/>
    <col min="44" max="44" width="9.109375" style="1" customWidth="1"/>
    <col min="45" max="45" width="9.44140625" style="1" customWidth="1" outlineLevel="1"/>
    <col min="46" max="46" width="8.88671875" style="1" bestFit="1" customWidth="1"/>
    <col min="47" max="47" width="9.44140625" style="1" customWidth="1"/>
    <col min="48" max="48" width="9.109375" style="1" customWidth="1"/>
    <col min="49" max="49" width="9.44140625" style="1" customWidth="1" outlineLevel="1"/>
    <col min="50" max="50" width="3" style="1" bestFit="1" customWidth="1"/>
    <col min="51" max="51" width="20.33203125" style="1" bestFit="1" customWidth="1"/>
    <col min="52" max="16384" width="9.109375" style="1"/>
  </cols>
  <sheetData>
    <row r="1" spans="1:50" ht="14.4" thickBot="1">
      <c r="A1" s="35" t="str">
        <f>'Расчёт (кг)'!A1</f>
        <v>бюджет</v>
      </c>
      <c r="B1" s="166">
        <f>'Расчёт (кг)'!B1</f>
        <v>45444</v>
      </c>
      <c r="C1" s="33"/>
      <c r="E1" s="33"/>
      <c r="U1" s="31">
        <f>'Расчёт (кг)'!U1</f>
        <v>6</v>
      </c>
      <c r="V1" s="31">
        <f>'Расчёт (кг)'!V1</f>
        <v>6</v>
      </c>
      <c r="W1" s="31">
        <f>'Расчёт (кг)'!W1</f>
        <v>6</v>
      </c>
      <c r="X1" s="31">
        <f>'Расчёт (кг)'!X1</f>
        <v>6</v>
      </c>
      <c r="Y1" s="31">
        <f>'Расчёт (кг)'!Y1</f>
        <v>6</v>
      </c>
      <c r="Z1" s="31">
        <f>'Расчёт (кг)'!Z1</f>
        <v>6</v>
      </c>
      <c r="AB1" s="181" t="str">
        <f>CONCATENATE("макс-",TEXT(INDEX(C5:T197,MATCH(AB2,M5:M197,0),1),"МММ.ГГ"))</f>
        <v>макс-янв.14</v>
      </c>
      <c r="AC1" s="181" t="str">
        <f>CONCATENATE("макс-",TEXT(INDEX(C5:T197,MATCH(AC2,Q5:Q197,0),1),"МММ.ГГ"))</f>
        <v>макс-янв.14</v>
      </c>
    </row>
    <row r="2" spans="1:50" ht="14.4" thickBot="1">
      <c r="A2" s="36"/>
      <c r="B2" s="166">
        <f>'Расчёт (кг)'!B2</f>
        <v>45627</v>
      </c>
      <c r="C2" s="33"/>
      <c r="U2" s="255">
        <f t="shared" ref="U2:Z2" si="0">IFERROR(IFERROR(AVERAGEIFS(U$6:U$197,$C$6:$C$197,"&gt;="&amp;DATE(YEAR(VLOOKUP("прогноз",$B$6:$C$197,2,0)),MONTH(VLOOKUP("прогноз",$B$6:$C$197,2,0))-U$1,1),$C$6:$C$197,"&lt;="&amp;DATE(YEAR(VLOOKUP("прогноз",$B$6:$C$197,2,0)),MONTH(VLOOKUP("прогноз",$B$6:$C$197,2,0))-1,1),U$6:U$197,"&gt;0"),AVERAGEIFS(U$6:U$197,$C$6:$C$197,"&gt;="&amp;DATE(YEAR(VLOOKUP("бюджет",$B$6:$C$197,2,0)),MONTH(VLOOKUP("бюджет",$B$6:$C$197,2,0))-U$1,1),$C$6:$C$197,"&lt;="&amp;DATE(YEAR(VLOOKUP("бюджет",$B$6:$C$197,2,0)),MONTH(VLOOKUP("бюджет",$B$6:$C$197,2,0))-1,1),U$6:U$197,"&gt;0")),0)</f>
        <v>0</v>
      </c>
      <c r="V2" s="255">
        <f t="shared" si="0"/>
        <v>0</v>
      </c>
      <c r="W2" s="255">
        <f t="shared" si="0"/>
        <v>0</v>
      </c>
      <c r="X2" s="255">
        <f t="shared" si="0"/>
        <v>0</v>
      </c>
      <c r="Y2" s="255">
        <f t="shared" si="0"/>
        <v>0</v>
      </c>
      <c r="Z2" s="255">
        <f t="shared" si="0"/>
        <v>0</v>
      </c>
      <c r="AB2" s="168">
        <f>IF('Расчёт (кг)'!$AY$200="ССЛ",4,MAX($M$6:$M$197))</f>
        <v>0</v>
      </c>
      <c r="AC2" s="168">
        <f>IF('Расчёт (кг)'!$AY$200="ССЛ",5,MAX($Q$6:$Q$197))</f>
        <v>0</v>
      </c>
      <c r="AD2" s="47"/>
      <c r="AE2" s="46">
        <v>1</v>
      </c>
      <c r="AF2" s="46">
        <v>1</v>
      </c>
      <c r="AI2" s="255">
        <f>$U2</f>
        <v>0</v>
      </c>
      <c r="AJ2" s="255">
        <f>$V2</f>
        <v>0</v>
      </c>
      <c r="AK2" s="255">
        <f>$W$2</f>
        <v>0</v>
      </c>
      <c r="AM2" s="255">
        <f>$X2</f>
        <v>0</v>
      </c>
      <c r="AN2" s="255">
        <f>$Y2</f>
        <v>0</v>
      </c>
      <c r="AO2" s="255">
        <f>$Z2</f>
        <v>0</v>
      </c>
      <c r="AQ2" s="255">
        <f>$U2</f>
        <v>0</v>
      </c>
      <c r="AR2" s="255">
        <f>$V2</f>
        <v>0</v>
      </c>
      <c r="AS2" s="255">
        <f>$W$2</f>
        <v>0</v>
      </c>
      <c r="AU2" s="255">
        <f>$X2</f>
        <v>0</v>
      </c>
      <c r="AV2" s="255">
        <f>$Y2</f>
        <v>0</v>
      </c>
      <c r="AW2" s="255">
        <f>$Z2</f>
        <v>0</v>
      </c>
    </row>
    <row r="3" spans="1:50">
      <c r="A3" s="37"/>
      <c r="C3" s="33"/>
      <c r="E3" s="256" t="s">
        <v>49</v>
      </c>
      <c r="F3" s="256" t="s">
        <v>49</v>
      </c>
      <c r="G3" s="256" t="s">
        <v>49</v>
      </c>
      <c r="H3" s="256" t="s">
        <v>49</v>
      </c>
      <c r="I3" s="11" t="s">
        <v>48</v>
      </c>
      <c r="J3" s="11" t="s">
        <v>48</v>
      </c>
      <c r="K3" s="11" t="s">
        <v>48</v>
      </c>
      <c r="L3" s="11" t="s">
        <v>48</v>
      </c>
      <c r="M3" s="258" t="s">
        <v>49</v>
      </c>
      <c r="N3" s="258" t="s">
        <v>49</v>
      </c>
      <c r="O3" s="258" t="s">
        <v>49</v>
      </c>
      <c r="P3" s="258" t="s">
        <v>49</v>
      </c>
      <c r="Q3" s="12" t="s">
        <v>48</v>
      </c>
      <c r="R3" s="12" t="s">
        <v>48</v>
      </c>
      <c r="S3" s="12" t="s">
        <v>48</v>
      </c>
      <c r="T3" s="12" t="s">
        <v>48</v>
      </c>
      <c r="U3" s="256" t="s">
        <v>49</v>
      </c>
      <c r="V3" s="256" t="s">
        <v>49</v>
      </c>
      <c r="W3" s="256" t="s">
        <v>49</v>
      </c>
      <c r="X3" s="11" t="s">
        <v>48</v>
      </c>
      <c r="Y3" s="11" t="s">
        <v>48</v>
      </c>
      <c r="Z3" s="11" t="s">
        <v>48</v>
      </c>
      <c r="AB3" s="256" t="s">
        <v>49</v>
      </c>
      <c r="AC3" s="11" t="s">
        <v>48</v>
      </c>
      <c r="AE3" s="256" t="s">
        <v>49</v>
      </c>
      <c r="AF3" s="11" t="s">
        <v>48</v>
      </c>
      <c r="AH3" s="256" t="s">
        <v>49</v>
      </c>
      <c r="AI3" s="256" t="s">
        <v>49</v>
      </c>
      <c r="AJ3" s="256" t="s">
        <v>49</v>
      </c>
      <c r="AK3" s="256" t="s">
        <v>49</v>
      </c>
      <c r="AL3" s="11" t="s">
        <v>48</v>
      </c>
      <c r="AM3" s="11" t="s">
        <v>48</v>
      </c>
      <c r="AN3" s="11" t="s">
        <v>48</v>
      </c>
      <c r="AO3" s="11" t="s">
        <v>48</v>
      </c>
      <c r="AP3" s="10" t="s">
        <v>49</v>
      </c>
      <c r="AQ3" s="10" t="s">
        <v>49</v>
      </c>
      <c r="AR3" s="10" t="s">
        <v>49</v>
      </c>
      <c r="AS3" s="10" t="s">
        <v>49</v>
      </c>
      <c r="AT3" s="11" t="s">
        <v>48</v>
      </c>
      <c r="AU3" s="11" t="s">
        <v>48</v>
      </c>
      <c r="AV3" s="11" t="s">
        <v>48</v>
      </c>
      <c r="AW3" s="11" t="s">
        <v>48</v>
      </c>
    </row>
    <row r="4" spans="1:50" s="164" customFormat="1" ht="27.6">
      <c r="A4" s="161"/>
      <c r="B4" s="161"/>
      <c r="C4" s="161"/>
      <c r="D4" s="161"/>
      <c r="E4" s="162" t="s">
        <v>6</v>
      </c>
      <c r="F4" s="162" t="s">
        <v>6</v>
      </c>
      <c r="G4" s="162" t="s">
        <v>6</v>
      </c>
      <c r="H4" s="162" t="s">
        <v>6</v>
      </c>
      <c r="I4" s="162" t="s">
        <v>6</v>
      </c>
      <c r="J4" s="162" t="s">
        <v>6</v>
      </c>
      <c r="K4" s="162" t="s">
        <v>6</v>
      </c>
      <c r="L4" s="162" t="s">
        <v>6</v>
      </c>
      <c r="M4" s="162" t="s">
        <v>7</v>
      </c>
      <c r="N4" s="162" t="s">
        <v>7</v>
      </c>
      <c r="O4" s="162" t="s">
        <v>7</v>
      </c>
      <c r="P4" s="162" t="s">
        <v>7</v>
      </c>
      <c r="Q4" s="162" t="s">
        <v>7</v>
      </c>
      <c r="R4" s="162" t="s">
        <v>7</v>
      </c>
      <c r="S4" s="162" t="s">
        <v>7</v>
      </c>
      <c r="T4" s="162" t="s">
        <v>7</v>
      </c>
      <c r="U4" s="162" t="s">
        <v>10</v>
      </c>
      <c r="V4" s="162" t="s">
        <v>10</v>
      </c>
      <c r="W4" s="162" t="s">
        <v>10</v>
      </c>
      <c r="X4" s="162" t="s">
        <v>10</v>
      </c>
      <c r="Y4" s="162" t="s">
        <v>10</v>
      </c>
      <c r="Z4" s="162" t="s">
        <v>10</v>
      </c>
      <c r="AA4" s="161"/>
      <c r="AB4" s="292" t="s">
        <v>327</v>
      </c>
      <c r="AC4" s="292"/>
      <c r="AD4" s="161"/>
      <c r="AE4" s="161"/>
      <c r="AF4" s="161"/>
      <c r="AG4" s="161"/>
      <c r="AH4" s="162" t="s">
        <v>54</v>
      </c>
      <c r="AI4" s="162" t="s">
        <v>54</v>
      </c>
      <c r="AJ4" s="162" t="s">
        <v>54</v>
      </c>
      <c r="AK4" s="162" t="s">
        <v>54</v>
      </c>
      <c r="AL4" s="162" t="s">
        <v>54</v>
      </c>
      <c r="AM4" s="162" t="s">
        <v>54</v>
      </c>
      <c r="AN4" s="162" t="s">
        <v>54</v>
      </c>
      <c r="AO4" s="162" t="s">
        <v>54</v>
      </c>
      <c r="AP4" s="162" t="s">
        <v>11</v>
      </c>
      <c r="AQ4" s="162" t="s">
        <v>11</v>
      </c>
      <c r="AR4" s="162" t="s">
        <v>11</v>
      </c>
      <c r="AS4" s="162" t="s">
        <v>11</v>
      </c>
      <c r="AT4" s="162" t="s">
        <v>11</v>
      </c>
      <c r="AU4" s="162" t="s">
        <v>11</v>
      </c>
      <c r="AV4" s="162" t="s">
        <v>11</v>
      </c>
      <c r="AW4" s="162" t="s">
        <v>11</v>
      </c>
      <c r="AX4" s="163"/>
    </row>
    <row r="5" spans="1:50" ht="41.4">
      <c r="A5" s="29" t="s">
        <v>44</v>
      </c>
      <c r="B5" s="29" t="s">
        <v>5</v>
      </c>
      <c r="C5" s="29" t="s">
        <v>2</v>
      </c>
      <c r="D5" s="29" t="s">
        <v>1</v>
      </c>
      <c r="E5" s="257" t="s">
        <v>47</v>
      </c>
      <c r="F5" s="257" t="s">
        <v>46</v>
      </c>
      <c r="G5" s="257" t="s">
        <v>45</v>
      </c>
      <c r="H5" s="257" t="s">
        <v>56</v>
      </c>
      <c r="I5" s="19" t="s">
        <v>0</v>
      </c>
      <c r="J5" s="19" t="s">
        <v>63</v>
      </c>
      <c r="K5" s="19" t="s">
        <v>62</v>
      </c>
      <c r="L5" s="19" t="s">
        <v>55</v>
      </c>
      <c r="M5" s="260" t="s">
        <v>47</v>
      </c>
      <c r="N5" s="260" t="s">
        <v>46</v>
      </c>
      <c r="O5" s="260" t="s">
        <v>45</v>
      </c>
      <c r="P5" s="260" t="s">
        <v>56</v>
      </c>
      <c r="Q5" s="20" t="s">
        <v>0</v>
      </c>
      <c r="R5" s="20" t="s">
        <v>63</v>
      </c>
      <c r="S5" s="20" t="s">
        <v>62</v>
      </c>
      <c r="T5" s="20" t="s">
        <v>55</v>
      </c>
      <c r="U5" s="257" t="s">
        <v>3</v>
      </c>
      <c r="V5" s="257" t="s">
        <v>4</v>
      </c>
      <c r="W5" s="257" t="s">
        <v>57</v>
      </c>
      <c r="X5" s="19" t="s">
        <v>3</v>
      </c>
      <c r="Y5" s="19" t="s">
        <v>4</v>
      </c>
      <c r="Z5" s="19" t="s">
        <v>57</v>
      </c>
      <c r="AA5" s="21"/>
      <c r="AB5" s="257" t="s">
        <v>12</v>
      </c>
      <c r="AC5" s="19" t="s">
        <v>12</v>
      </c>
      <c r="AD5" s="21"/>
      <c r="AE5" s="257" t="s">
        <v>68</v>
      </c>
      <c r="AF5" s="19" t="s">
        <v>68</v>
      </c>
      <c r="AG5" s="21"/>
      <c r="AH5" s="22" t="s">
        <v>47</v>
      </c>
      <c r="AI5" s="22" t="s">
        <v>46</v>
      </c>
      <c r="AJ5" s="22" t="s">
        <v>45</v>
      </c>
      <c r="AK5" s="22" t="s">
        <v>56</v>
      </c>
      <c r="AL5" s="22" t="s">
        <v>0</v>
      </c>
      <c r="AM5" s="22" t="s">
        <v>63</v>
      </c>
      <c r="AN5" s="22" t="s">
        <v>62</v>
      </c>
      <c r="AO5" s="22" t="s">
        <v>55</v>
      </c>
      <c r="AP5" s="23" t="s">
        <v>51</v>
      </c>
      <c r="AQ5" s="23" t="s">
        <v>52</v>
      </c>
      <c r="AR5" s="23" t="s">
        <v>53</v>
      </c>
      <c r="AS5" s="23" t="s">
        <v>60</v>
      </c>
      <c r="AT5" s="23" t="s">
        <v>50</v>
      </c>
      <c r="AU5" s="23" t="s">
        <v>66</v>
      </c>
      <c r="AV5" s="23" t="s">
        <v>67</v>
      </c>
      <c r="AW5" s="6" t="s">
        <v>61</v>
      </c>
      <c r="AX5" s="5"/>
    </row>
    <row r="6" spans="1:50" ht="12.75" customHeight="1">
      <c r="A6" s="8" t="str">
        <f>IF(C6=Форма!$B$7*1,"1 месяц",IF(C6&gt;Форма!$B$7,(LEFT(#REF!,SEARCH(" ",#REF!,1)-1)+1)&amp;" месяц",""))</f>
        <v/>
      </c>
      <c r="B6" s="32" t="str">
        <f>IF(SUM($E$6:$L6)=0,"-",IF(SUM($E6:$L6)&gt;0,IF(AND($C6&gt;=$B$1,$C6&lt;=$B$2)*1=1,$A$1,"факт"),"прогноз"))</f>
        <v>-</v>
      </c>
      <c r="C6" s="33">
        <v>41640</v>
      </c>
      <c r="D6" s="34">
        <f>VLOOKUP($C6,'F1'!$A:$B,2,0)</f>
        <v>17</v>
      </c>
      <c r="E6" s="14"/>
      <c r="F6" s="14"/>
      <c r="G6" s="14"/>
      <c r="H6" s="14"/>
      <c r="I6" s="14"/>
      <c r="J6" s="14"/>
      <c r="K6" s="14"/>
      <c r="L6" s="14"/>
      <c r="M6" s="204">
        <f t="shared" ref="M6:R18" si="1">E6/$D6</f>
        <v>0</v>
      </c>
      <c r="N6" s="15">
        <f t="shared" si="1"/>
        <v>0</v>
      </c>
      <c r="O6" s="15">
        <f t="shared" si="1"/>
        <v>0</v>
      </c>
      <c r="P6" s="15">
        <f t="shared" si="1"/>
        <v>0</v>
      </c>
      <c r="Q6" s="204">
        <f t="shared" si="1"/>
        <v>0</v>
      </c>
      <c r="R6" s="15">
        <f t="shared" si="1"/>
        <v>0</v>
      </c>
      <c r="S6" s="15">
        <f t="shared" ref="S6:T18" si="2">K6/$D6</f>
        <v>0</v>
      </c>
      <c r="T6" s="15">
        <f t="shared" si="2"/>
        <v>0</v>
      </c>
      <c r="U6" s="9">
        <f>IFERROR(N6/M6,)</f>
        <v>0</v>
      </c>
      <c r="V6" s="9">
        <f>IFERROR(O6/M6,)</f>
        <v>0</v>
      </c>
      <c r="W6" s="28">
        <f>IFERROR(P6/M6,)</f>
        <v>0</v>
      </c>
      <c r="X6" s="9">
        <f>IFERROR(R6/Q6,)</f>
        <v>0</v>
      </c>
      <c r="Y6" s="9">
        <f>IFERROR(S6/Q6,)</f>
        <v>0</v>
      </c>
      <c r="Z6" s="28">
        <f>IFERROR(T6/Q6,)</f>
        <v>0</v>
      </c>
      <c r="AA6" s="8"/>
      <c r="AB6" s="155">
        <f>IF(OR($M6="",$M6=0),0,IF(AB$2&lt;10,VLOOKUP(TEXT($C6,"МММ"),'Расчет нагрузки'!$AA$2:$AE$13,AB$2,0),$D6*AB$2))</f>
        <v>0</v>
      </c>
      <c r="AC6" s="155">
        <f>IF(OR($Q6="",$Q6=0),0,IF(AC$2&lt;10,VLOOKUP(TEXT($C6,"МММ"),'Расчет нагрузки'!$AA$2:$AE$13,AC$2,0),$D6*AC$2))</f>
        <v>0</v>
      </c>
      <c r="AD6" s="8"/>
      <c r="AE6" s="69">
        <v>1</v>
      </c>
      <c r="AF6" s="69">
        <v>1</v>
      </c>
      <c r="AG6" s="8"/>
      <c r="AH6" s="13">
        <f t="shared" ref="AH6:AH46" si="3">E6</f>
        <v>0</v>
      </c>
      <c r="AI6" s="13">
        <f t="shared" ref="AI6:AI46" si="4">F6</f>
        <v>0</v>
      </c>
      <c r="AJ6" s="13">
        <f t="shared" ref="AJ6:AJ46" si="5">G6</f>
        <v>0</v>
      </c>
      <c r="AK6" s="13">
        <f t="shared" ref="AK6:AK46" si="6">H6</f>
        <v>0</v>
      </c>
      <c r="AL6" s="13">
        <f t="shared" ref="AL6:AL46" si="7">I6</f>
        <v>0</v>
      </c>
      <c r="AM6" s="13">
        <f t="shared" ref="AM6:AM46" si="8">J6</f>
        <v>0</v>
      </c>
      <c r="AN6" s="13">
        <f t="shared" ref="AN6:AN46" si="9">K6</f>
        <v>0</v>
      </c>
      <c r="AO6" s="13">
        <f t="shared" ref="AO6:AO46" si="10">L6</f>
        <v>0</v>
      </c>
      <c r="AP6" s="13">
        <f t="shared" ref="AP6:AP46" si="11">E6</f>
        <v>0</v>
      </c>
      <c r="AQ6" s="13">
        <f t="shared" ref="AQ6:AQ46" si="12">F6</f>
        <v>0</v>
      </c>
      <c r="AR6" s="13">
        <f t="shared" ref="AR6:AR46" si="13">G6</f>
        <v>0</v>
      </c>
      <c r="AS6" s="13">
        <f t="shared" ref="AS6:AS46" si="14">H6</f>
        <v>0</v>
      </c>
      <c r="AT6" s="13">
        <f t="shared" ref="AT6:AT46" si="15">I6</f>
        <v>0</v>
      </c>
      <c r="AU6" s="13">
        <f t="shared" ref="AU6:AU46" si="16">J6</f>
        <v>0</v>
      </c>
      <c r="AV6" s="13">
        <f t="shared" ref="AV6:AV46" si="17">K6</f>
        <v>0</v>
      </c>
      <c r="AW6" s="13">
        <f t="shared" ref="AW6:AW46" si="18">L6</f>
        <v>0</v>
      </c>
      <c r="AX6" s="3"/>
    </row>
    <row r="7" spans="1:50" ht="12.75" customHeight="1">
      <c r="A7" s="8" t="str">
        <f>IF(C7=Форма!$B$7*1,"1 месяц",IF(C7&gt;Форма!$B$7,(LEFT(A6,SEARCH(" ",A6,1)-1)+1)&amp;" месяц",""))</f>
        <v/>
      </c>
      <c r="B7" s="32" t="str">
        <f>IF(SUM($E$6:$L7)=0,"-",IF(SUM($E7:$L7)&gt;0,IF(AND($C7&gt;=$B$1,$C7&lt;=$B$2)*1=1,$A$1,"факт"),"прогноз"))</f>
        <v>-</v>
      </c>
      <c r="C7" s="33">
        <v>41671</v>
      </c>
      <c r="D7" s="34">
        <f>VLOOKUP($C7,'F1'!$A:$B,2,0)</f>
        <v>20</v>
      </c>
      <c r="E7" s="14"/>
      <c r="F7" s="14"/>
      <c r="G7" s="14"/>
      <c r="H7" s="14"/>
      <c r="I7" s="14"/>
      <c r="J7" s="14"/>
      <c r="K7" s="14"/>
      <c r="L7" s="14"/>
      <c r="M7" s="204">
        <f t="shared" si="1"/>
        <v>0</v>
      </c>
      <c r="N7" s="15">
        <f t="shared" si="1"/>
        <v>0</v>
      </c>
      <c r="O7" s="15">
        <f t="shared" si="1"/>
        <v>0</v>
      </c>
      <c r="P7" s="15">
        <f t="shared" si="1"/>
        <v>0</v>
      </c>
      <c r="Q7" s="204">
        <f t="shared" si="1"/>
        <v>0</v>
      </c>
      <c r="R7" s="15">
        <f t="shared" si="1"/>
        <v>0</v>
      </c>
      <c r="S7" s="15">
        <f t="shared" si="2"/>
        <v>0</v>
      </c>
      <c r="T7" s="15">
        <f t="shared" si="2"/>
        <v>0</v>
      </c>
      <c r="U7" s="9">
        <f t="shared" ref="U7:U53" si="19">IFERROR(N7/M7,)</f>
        <v>0</v>
      </c>
      <c r="V7" s="9">
        <f t="shared" ref="V7:V53" si="20">IFERROR(O7/M7,)</f>
        <v>0</v>
      </c>
      <c r="W7" s="28">
        <f t="shared" ref="W7:W53" si="21">IFERROR(P7/M7,)</f>
        <v>0</v>
      </c>
      <c r="X7" s="9">
        <f t="shared" ref="X7:X53" si="22">IFERROR(R7/Q7,)</f>
        <v>0</v>
      </c>
      <c r="Y7" s="9">
        <f t="shared" ref="Y7:Y53" si="23">IFERROR(S7/Q7,)</f>
        <v>0</v>
      </c>
      <c r="Z7" s="28">
        <f t="shared" ref="Z7:Z53" si="24">IFERROR(T7/Q7,)</f>
        <v>0</v>
      </c>
      <c r="AA7" s="8"/>
      <c r="AB7" s="155">
        <f>IF(OR($M7="",$M7=0),0,IF(AB$2&lt;10,VLOOKUP(TEXT($C7,"МММ"),'Расчет нагрузки'!$AA$2:$AE$13,AB$2,0),$D7*AB$2))</f>
        <v>0</v>
      </c>
      <c r="AC7" s="155">
        <f>IF(OR($Q7="",$Q7=0),0,IF(AC$2&lt;10,VLOOKUP(TEXT($C7,"МММ"),'Расчет нагрузки'!$AA$2:$AE$13,AC$2,0),$D7*AC$2))</f>
        <v>0</v>
      </c>
      <c r="AD7" s="8"/>
      <c r="AE7" s="69">
        <v>1</v>
      </c>
      <c r="AF7" s="69">
        <v>1</v>
      </c>
      <c r="AG7" s="8"/>
      <c r="AH7" s="13">
        <f t="shared" si="3"/>
        <v>0</v>
      </c>
      <c r="AI7" s="13">
        <f t="shared" si="4"/>
        <v>0</v>
      </c>
      <c r="AJ7" s="13">
        <f t="shared" si="5"/>
        <v>0</v>
      </c>
      <c r="AK7" s="13">
        <f t="shared" si="6"/>
        <v>0</v>
      </c>
      <c r="AL7" s="13">
        <f t="shared" si="7"/>
        <v>0</v>
      </c>
      <c r="AM7" s="13">
        <f t="shared" si="8"/>
        <v>0</v>
      </c>
      <c r="AN7" s="13">
        <f t="shared" si="9"/>
        <v>0</v>
      </c>
      <c r="AO7" s="13">
        <f t="shared" si="10"/>
        <v>0</v>
      </c>
      <c r="AP7" s="13">
        <f t="shared" si="11"/>
        <v>0</v>
      </c>
      <c r="AQ7" s="13">
        <f t="shared" si="12"/>
        <v>0</v>
      </c>
      <c r="AR7" s="13">
        <f t="shared" si="13"/>
        <v>0</v>
      </c>
      <c r="AS7" s="13">
        <f t="shared" si="14"/>
        <v>0</v>
      </c>
      <c r="AT7" s="13">
        <f t="shared" si="15"/>
        <v>0</v>
      </c>
      <c r="AU7" s="13">
        <f t="shared" si="16"/>
        <v>0</v>
      </c>
      <c r="AV7" s="13">
        <f t="shared" si="17"/>
        <v>0</v>
      </c>
      <c r="AW7" s="13">
        <f t="shared" si="18"/>
        <v>0</v>
      </c>
      <c r="AX7" s="3"/>
    </row>
    <row r="8" spans="1:50" ht="12.75" customHeight="1" collapsed="1">
      <c r="A8" s="8" t="str">
        <f>IF(C8=Форма!$B$7*1,"1 месяц",IF(C8&gt;Форма!$B$7,(LEFT(A7,SEARCH(" ",A7,1)-1)+1)&amp;" месяц",""))</f>
        <v/>
      </c>
      <c r="B8" s="32" t="str">
        <f>IF(SUM($E$6:$L8)=0,"-",IF(SUM($E8:$L8)&gt;0,IF(AND($C8&gt;=$B$1,$C8&lt;=$B$2)*1=1,$A$1,"факт"),"прогноз"))</f>
        <v>-</v>
      </c>
      <c r="C8" s="33">
        <v>41699</v>
      </c>
      <c r="D8" s="34">
        <f>VLOOKUP($C8,'F1'!$A:$B,2,0)</f>
        <v>20</v>
      </c>
      <c r="E8" s="14"/>
      <c r="F8" s="14"/>
      <c r="G8" s="14"/>
      <c r="H8" s="14"/>
      <c r="I8" s="14"/>
      <c r="J8" s="14"/>
      <c r="K8" s="14"/>
      <c r="L8" s="14"/>
      <c r="M8" s="204">
        <f t="shared" si="1"/>
        <v>0</v>
      </c>
      <c r="N8" s="15">
        <f t="shared" si="1"/>
        <v>0</v>
      </c>
      <c r="O8" s="15">
        <f t="shared" si="1"/>
        <v>0</v>
      </c>
      <c r="P8" s="15">
        <f t="shared" si="1"/>
        <v>0</v>
      </c>
      <c r="Q8" s="204">
        <f t="shared" si="1"/>
        <v>0</v>
      </c>
      <c r="R8" s="15">
        <f t="shared" si="1"/>
        <v>0</v>
      </c>
      <c r="S8" s="15">
        <f t="shared" si="2"/>
        <v>0</v>
      </c>
      <c r="T8" s="15">
        <f t="shared" si="2"/>
        <v>0</v>
      </c>
      <c r="U8" s="9">
        <f t="shared" si="19"/>
        <v>0</v>
      </c>
      <c r="V8" s="9">
        <f t="shared" si="20"/>
        <v>0</v>
      </c>
      <c r="W8" s="28">
        <f t="shared" si="21"/>
        <v>0</v>
      </c>
      <c r="X8" s="9">
        <f t="shared" si="22"/>
        <v>0</v>
      </c>
      <c r="Y8" s="9">
        <f t="shared" si="23"/>
        <v>0</v>
      </c>
      <c r="Z8" s="28">
        <f t="shared" si="24"/>
        <v>0</v>
      </c>
      <c r="AA8" s="8"/>
      <c r="AB8" s="155">
        <f>IF(OR($M8="",$M8=0),0,IF(AB$2&lt;10,VLOOKUP(TEXT($C8,"МММ"),'Расчет нагрузки'!$AA$2:$AE$13,AB$2,0),$D8*AB$2))</f>
        <v>0</v>
      </c>
      <c r="AC8" s="155">
        <f>IF(OR($Q8="",$Q8=0),0,IF(AC$2&lt;10,VLOOKUP(TEXT($C8,"МММ"),'Расчет нагрузки'!$AA$2:$AE$13,AC$2,0),$D8*AC$2))</f>
        <v>0</v>
      </c>
      <c r="AD8" s="8"/>
      <c r="AE8" s="69">
        <v>1</v>
      </c>
      <c r="AF8" s="69">
        <v>1</v>
      </c>
      <c r="AG8" s="8"/>
      <c r="AH8" s="13">
        <f t="shared" si="3"/>
        <v>0</v>
      </c>
      <c r="AI8" s="13">
        <f t="shared" si="4"/>
        <v>0</v>
      </c>
      <c r="AJ8" s="13">
        <f t="shared" si="5"/>
        <v>0</v>
      </c>
      <c r="AK8" s="13">
        <f t="shared" si="6"/>
        <v>0</v>
      </c>
      <c r="AL8" s="13">
        <f t="shared" si="7"/>
        <v>0</v>
      </c>
      <c r="AM8" s="13">
        <f t="shared" si="8"/>
        <v>0</v>
      </c>
      <c r="AN8" s="13">
        <f t="shared" si="9"/>
        <v>0</v>
      </c>
      <c r="AO8" s="13">
        <f t="shared" si="10"/>
        <v>0</v>
      </c>
      <c r="AP8" s="13">
        <f t="shared" si="11"/>
        <v>0</v>
      </c>
      <c r="AQ8" s="13">
        <f t="shared" si="12"/>
        <v>0</v>
      </c>
      <c r="AR8" s="13">
        <f t="shared" si="13"/>
        <v>0</v>
      </c>
      <c r="AS8" s="13">
        <f t="shared" si="14"/>
        <v>0</v>
      </c>
      <c r="AT8" s="13">
        <f t="shared" si="15"/>
        <v>0</v>
      </c>
      <c r="AU8" s="13">
        <f t="shared" si="16"/>
        <v>0</v>
      </c>
      <c r="AV8" s="13">
        <f t="shared" si="17"/>
        <v>0</v>
      </c>
      <c r="AW8" s="13">
        <f t="shared" si="18"/>
        <v>0</v>
      </c>
      <c r="AX8" s="3"/>
    </row>
    <row r="9" spans="1:50" ht="12.75" customHeight="1">
      <c r="A9" s="8" t="str">
        <f>IF(C9=Форма!$B$7*1,"1 месяц",IF(C9&gt;Форма!$B$7,(LEFT(A8,SEARCH(" ",A8,1)-1)+1)&amp;" месяц",""))</f>
        <v/>
      </c>
      <c r="B9" s="32" t="str">
        <f>IF(SUM($E$6:$L9)=0,"-",IF(SUM($E9:$L9)&gt;0,IF(AND($C9&gt;=$B$1,$C9&lt;=$B$2)*1=1,$A$1,"факт"),"прогноз"))</f>
        <v>-</v>
      </c>
      <c r="C9" s="33">
        <v>41730</v>
      </c>
      <c r="D9" s="34">
        <f>VLOOKUP($C9,'F1'!$A:$B,2,0)</f>
        <v>22</v>
      </c>
      <c r="E9" s="14"/>
      <c r="F9" s="14"/>
      <c r="G9" s="14"/>
      <c r="H9" s="14"/>
      <c r="I9" s="14"/>
      <c r="J9" s="14"/>
      <c r="K9" s="14"/>
      <c r="L9" s="14"/>
      <c r="M9" s="204">
        <f t="shared" si="1"/>
        <v>0</v>
      </c>
      <c r="N9" s="15">
        <f t="shared" si="1"/>
        <v>0</v>
      </c>
      <c r="O9" s="15">
        <f t="shared" si="1"/>
        <v>0</v>
      </c>
      <c r="P9" s="15">
        <f t="shared" si="1"/>
        <v>0</v>
      </c>
      <c r="Q9" s="204">
        <f t="shared" si="1"/>
        <v>0</v>
      </c>
      <c r="R9" s="15">
        <f t="shared" si="1"/>
        <v>0</v>
      </c>
      <c r="S9" s="15">
        <f t="shared" si="2"/>
        <v>0</v>
      </c>
      <c r="T9" s="15">
        <f t="shared" si="2"/>
        <v>0</v>
      </c>
      <c r="U9" s="9">
        <f t="shared" si="19"/>
        <v>0</v>
      </c>
      <c r="V9" s="9">
        <f t="shared" si="20"/>
        <v>0</v>
      </c>
      <c r="W9" s="28">
        <f t="shared" si="21"/>
        <v>0</v>
      </c>
      <c r="X9" s="9">
        <f t="shared" si="22"/>
        <v>0</v>
      </c>
      <c r="Y9" s="9">
        <f t="shared" si="23"/>
        <v>0</v>
      </c>
      <c r="Z9" s="28">
        <f t="shared" si="24"/>
        <v>0</v>
      </c>
      <c r="AA9" s="8"/>
      <c r="AB9" s="155">
        <f>IF(OR($M9="",$M9=0),0,IF(AB$2&lt;10,VLOOKUP(TEXT($C9,"МММ"),'Расчет нагрузки'!$AA$2:$AE$13,AB$2,0),$D9*AB$2))</f>
        <v>0</v>
      </c>
      <c r="AC9" s="155">
        <f>IF(OR($Q9="",$Q9=0),0,IF(AC$2&lt;10,VLOOKUP(TEXT($C9,"МММ"),'Расчет нагрузки'!$AA$2:$AE$13,AC$2,0),$D9*AC$2))</f>
        <v>0</v>
      </c>
      <c r="AD9" s="8"/>
      <c r="AE9" s="69">
        <v>1</v>
      </c>
      <c r="AF9" s="69">
        <v>1</v>
      </c>
      <c r="AG9" s="8"/>
      <c r="AH9" s="13">
        <f t="shared" si="3"/>
        <v>0</v>
      </c>
      <c r="AI9" s="13">
        <f t="shared" si="4"/>
        <v>0</v>
      </c>
      <c r="AJ9" s="13">
        <f t="shared" si="5"/>
        <v>0</v>
      </c>
      <c r="AK9" s="13">
        <f t="shared" si="6"/>
        <v>0</v>
      </c>
      <c r="AL9" s="13">
        <f t="shared" si="7"/>
        <v>0</v>
      </c>
      <c r="AM9" s="13">
        <f t="shared" si="8"/>
        <v>0</v>
      </c>
      <c r="AN9" s="13">
        <f t="shared" si="9"/>
        <v>0</v>
      </c>
      <c r="AO9" s="13">
        <f t="shared" si="10"/>
        <v>0</v>
      </c>
      <c r="AP9" s="13">
        <f t="shared" si="11"/>
        <v>0</v>
      </c>
      <c r="AQ9" s="13">
        <f t="shared" si="12"/>
        <v>0</v>
      </c>
      <c r="AR9" s="13">
        <f t="shared" si="13"/>
        <v>0</v>
      </c>
      <c r="AS9" s="13">
        <f t="shared" si="14"/>
        <v>0</v>
      </c>
      <c r="AT9" s="13">
        <f t="shared" si="15"/>
        <v>0</v>
      </c>
      <c r="AU9" s="13">
        <f t="shared" si="16"/>
        <v>0</v>
      </c>
      <c r="AV9" s="13">
        <f t="shared" si="17"/>
        <v>0</v>
      </c>
      <c r="AW9" s="13">
        <f t="shared" si="18"/>
        <v>0</v>
      </c>
      <c r="AX9" s="3"/>
    </row>
    <row r="10" spans="1:50" ht="12.75" customHeight="1">
      <c r="A10" s="8" t="str">
        <f>IF(C10=Форма!$B$7*1,"1 месяц",IF(C10&gt;Форма!$B$7,(LEFT(A9,SEARCH(" ",A9,1)-1)+1)&amp;" месяц",""))</f>
        <v/>
      </c>
      <c r="B10" s="32" t="str">
        <f>IF(SUM($E$6:$L10)=0,"-",IF(SUM($E10:$L10)&gt;0,IF(AND($C10&gt;=$B$1,$C10&lt;=$B$2)*1=1,$A$1,"факт"),"прогноз"))</f>
        <v>-</v>
      </c>
      <c r="C10" s="33">
        <v>41760</v>
      </c>
      <c r="D10" s="34">
        <f>VLOOKUP($C10,'F1'!$A:$B,2,0)</f>
        <v>19</v>
      </c>
      <c r="E10" s="14"/>
      <c r="F10" s="14"/>
      <c r="G10" s="14"/>
      <c r="H10" s="14"/>
      <c r="I10" s="14"/>
      <c r="J10" s="14"/>
      <c r="K10" s="14"/>
      <c r="L10" s="14"/>
      <c r="M10" s="204">
        <f t="shared" si="1"/>
        <v>0</v>
      </c>
      <c r="N10" s="15">
        <f t="shared" si="1"/>
        <v>0</v>
      </c>
      <c r="O10" s="15">
        <f t="shared" si="1"/>
        <v>0</v>
      </c>
      <c r="P10" s="15">
        <f t="shared" si="1"/>
        <v>0</v>
      </c>
      <c r="Q10" s="204">
        <f t="shared" si="1"/>
        <v>0</v>
      </c>
      <c r="R10" s="15">
        <f t="shared" si="1"/>
        <v>0</v>
      </c>
      <c r="S10" s="15">
        <f t="shared" si="2"/>
        <v>0</v>
      </c>
      <c r="T10" s="15">
        <f t="shared" si="2"/>
        <v>0</v>
      </c>
      <c r="U10" s="9">
        <f t="shared" si="19"/>
        <v>0</v>
      </c>
      <c r="V10" s="9">
        <f t="shared" si="20"/>
        <v>0</v>
      </c>
      <c r="W10" s="28">
        <f t="shared" si="21"/>
        <v>0</v>
      </c>
      <c r="X10" s="9">
        <f t="shared" si="22"/>
        <v>0</v>
      </c>
      <c r="Y10" s="9">
        <f t="shared" si="23"/>
        <v>0</v>
      </c>
      <c r="Z10" s="28">
        <f t="shared" si="24"/>
        <v>0</v>
      </c>
      <c r="AA10" s="8"/>
      <c r="AB10" s="155">
        <f>IF(OR($M10="",$M10=0),0,IF(AB$2&lt;10,VLOOKUP(TEXT($C10,"МММ"),'Расчет нагрузки'!$AA$2:$AE$13,AB$2,0),$D10*AB$2))</f>
        <v>0</v>
      </c>
      <c r="AC10" s="155">
        <f>IF(OR($Q10="",$Q10=0),0,IF(AC$2&lt;10,VLOOKUP(TEXT($C10,"МММ"),'Расчет нагрузки'!$AA$2:$AE$13,AC$2,0),$D10*AC$2))</f>
        <v>0</v>
      </c>
      <c r="AD10" s="8"/>
      <c r="AE10" s="69">
        <v>1</v>
      </c>
      <c r="AF10" s="69">
        <v>1</v>
      </c>
      <c r="AG10" s="8"/>
      <c r="AH10" s="13">
        <f t="shared" si="3"/>
        <v>0</v>
      </c>
      <c r="AI10" s="13">
        <f t="shared" si="4"/>
        <v>0</v>
      </c>
      <c r="AJ10" s="13">
        <f t="shared" si="5"/>
        <v>0</v>
      </c>
      <c r="AK10" s="13">
        <f t="shared" si="6"/>
        <v>0</v>
      </c>
      <c r="AL10" s="13">
        <f t="shared" si="7"/>
        <v>0</v>
      </c>
      <c r="AM10" s="13">
        <f t="shared" si="8"/>
        <v>0</v>
      </c>
      <c r="AN10" s="13">
        <f t="shared" si="9"/>
        <v>0</v>
      </c>
      <c r="AO10" s="13">
        <f t="shared" si="10"/>
        <v>0</v>
      </c>
      <c r="AP10" s="13">
        <f t="shared" si="11"/>
        <v>0</v>
      </c>
      <c r="AQ10" s="13">
        <f t="shared" si="12"/>
        <v>0</v>
      </c>
      <c r="AR10" s="13">
        <f t="shared" si="13"/>
        <v>0</v>
      </c>
      <c r="AS10" s="13">
        <f t="shared" si="14"/>
        <v>0</v>
      </c>
      <c r="AT10" s="13">
        <f t="shared" si="15"/>
        <v>0</v>
      </c>
      <c r="AU10" s="13">
        <f t="shared" si="16"/>
        <v>0</v>
      </c>
      <c r="AV10" s="13">
        <f t="shared" si="17"/>
        <v>0</v>
      </c>
      <c r="AW10" s="13">
        <f t="shared" si="18"/>
        <v>0</v>
      </c>
      <c r="AX10" s="3"/>
    </row>
    <row r="11" spans="1:50" ht="12.75" customHeight="1">
      <c r="A11" s="8" t="str">
        <f>IF(C11=Форма!$B$7*1,"1 месяц",IF(C11&gt;Форма!$B$7,(LEFT(A10,SEARCH(" ",A10,1)-1)+1)&amp;" месяц",""))</f>
        <v/>
      </c>
      <c r="B11" s="32" t="str">
        <f>IF(SUM($E$6:$L11)=0,"-",IF(SUM($E11:$L11)&gt;0,IF(AND($C11&gt;=$B$1,$C11&lt;=$B$2)*1=1,$A$1,"факт"),"прогноз"))</f>
        <v>-</v>
      </c>
      <c r="C11" s="33">
        <v>41791</v>
      </c>
      <c r="D11" s="34">
        <f>VLOOKUP($C11,'F1'!$A:$B,2,0)</f>
        <v>19</v>
      </c>
      <c r="E11" s="14"/>
      <c r="F11" s="14"/>
      <c r="G11" s="14"/>
      <c r="H11" s="14"/>
      <c r="I11" s="14"/>
      <c r="J11" s="14"/>
      <c r="K11" s="14"/>
      <c r="L11" s="14"/>
      <c r="M11" s="204">
        <f t="shared" si="1"/>
        <v>0</v>
      </c>
      <c r="N11" s="15">
        <f t="shared" si="1"/>
        <v>0</v>
      </c>
      <c r="O11" s="15">
        <f t="shared" si="1"/>
        <v>0</v>
      </c>
      <c r="P11" s="15">
        <f t="shared" si="1"/>
        <v>0</v>
      </c>
      <c r="Q11" s="204">
        <f t="shared" si="1"/>
        <v>0</v>
      </c>
      <c r="R11" s="15">
        <f t="shared" si="1"/>
        <v>0</v>
      </c>
      <c r="S11" s="15">
        <f t="shared" si="2"/>
        <v>0</v>
      </c>
      <c r="T11" s="15">
        <f t="shared" si="2"/>
        <v>0</v>
      </c>
      <c r="U11" s="9">
        <f t="shared" si="19"/>
        <v>0</v>
      </c>
      <c r="V11" s="9">
        <f t="shared" si="20"/>
        <v>0</v>
      </c>
      <c r="W11" s="28">
        <f t="shared" si="21"/>
        <v>0</v>
      </c>
      <c r="X11" s="9">
        <f t="shared" si="22"/>
        <v>0</v>
      </c>
      <c r="Y11" s="9">
        <f t="shared" si="23"/>
        <v>0</v>
      </c>
      <c r="Z11" s="28">
        <f t="shared" si="24"/>
        <v>0</v>
      </c>
      <c r="AA11" s="8"/>
      <c r="AB11" s="155">
        <f>IF(OR($M11="",$M11=0),0,IF(AB$2&lt;10,VLOOKUP(TEXT($C11,"МММ"),'Расчет нагрузки'!$AA$2:$AE$13,AB$2,0),$D11*AB$2))</f>
        <v>0</v>
      </c>
      <c r="AC11" s="155">
        <f>IF(OR($Q11="",$Q11=0),0,IF(AC$2&lt;10,VLOOKUP(TEXT($C11,"МММ"),'Расчет нагрузки'!$AA$2:$AE$13,AC$2,0),$D11*AC$2))</f>
        <v>0</v>
      </c>
      <c r="AD11" s="8"/>
      <c r="AE11" s="69">
        <v>1</v>
      </c>
      <c r="AF11" s="69">
        <v>1</v>
      </c>
      <c r="AG11" s="8"/>
      <c r="AH11" s="13">
        <f t="shared" si="3"/>
        <v>0</v>
      </c>
      <c r="AI11" s="13">
        <f t="shared" si="4"/>
        <v>0</v>
      </c>
      <c r="AJ11" s="13">
        <f t="shared" si="5"/>
        <v>0</v>
      </c>
      <c r="AK11" s="13">
        <f t="shared" si="6"/>
        <v>0</v>
      </c>
      <c r="AL11" s="13">
        <f t="shared" si="7"/>
        <v>0</v>
      </c>
      <c r="AM11" s="13">
        <f t="shared" si="8"/>
        <v>0</v>
      </c>
      <c r="AN11" s="13">
        <f t="shared" si="9"/>
        <v>0</v>
      </c>
      <c r="AO11" s="13">
        <f t="shared" si="10"/>
        <v>0</v>
      </c>
      <c r="AP11" s="13">
        <f t="shared" si="11"/>
        <v>0</v>
      </c>
      <c r="AQ11" s="13">
        <f t="shared" si="12"/>
        <v>0</v>
      </c>
      <c r="AR11" s="13">
        <f t="shared" si="13"/>
        <v>0</v>
      </c>
      <c r="AS11" s="13">
        <f t="shared" si="14"/>
        <v>0</v>
      </c>
      <c r="AT11" s="13">
        <f t="shared" si="15"/>
        <v>0</v>
      </c>
      <c r="AU11" s="13">
        <f t="shared" si="16"/>
        <v>0</v>
      </c>
      <c r="AV11" s="13">
        <f t="shared" si="17"/>
        <v>0</v>
      </c>
      <c r="AW11" s="13">
        <f t="shared" si="18"/>
        <v>0</v>
      </c>
      <c r="AX11" s="3"/>
    </row>
    <row r="12" spans="1:50" ht="12.75" customHeight="1">
      <c r="A12" s="8" t="str">
        <f>IF(C12=Форма!$B$7*1,"1 месяц",IF(C12&gt;Форма!$B$7,(LEFT(A11,SEARCH(" ",A11,1)-1)+1)&amp;" месяц",""))</f>
        <v/>
      </c>
      <c r="B12" s="32" t="str">
        <f>IF(SUM($E$6:$L12)=0,"-",IF(SUM($E12:$L12)&gt;0,IF(AND($C12&gt;=$B$1,$C12&lt;=$B$2)*1=1,$A$1,"факт"),"прогноз"))</f>
        <v>-</v>
      </c>
      <c r="C12" s="33">
        <v>41821</v>
      </c>
      <c r="D12" s="34">
        <f>VLOOKUP($C12,'F1'!$A:$B,2,0)</f>
        <v>23</v>
      </c>
      <c r="E12" s="14"/>
      <c r="F12" s="14"/>
      <c r="G12" s="14"/>
      <c r="H12" s="14"/>
      <c r="I12" s="14"/>
      <c r="J12" s="14"/>
      <c r="K12" s="14"/>
      <c r="L12" s="14"/>
      <c r="M12" s="204">
        <f t="shared" si="1"/>
        <v>0</v>
      </c>
      <c r="N12" s="15">
        <f t="shared" si="1"/>
        <v>0</v>
      </c>
      <c r="O12" s="15">
        <f t="shared" si="1"/>
        <v>0</v>
      </c>
      <c r="P12" s="15">
        <f t="shared" si="1"/>
        <v>0</v>
      </c>
      <c r="Q12" s="204">
        <f t="shared" si="1"/>
        <v>0</v>
      </c>
      <c r="R12" s="15">
        <f t="shared" si="1"/>
        <v>0</v>
      </c>
      <c r="S12" s="15">
        <f t="shared" si="2"/>
        <v>0</v>
      </c>
      <c r="T12" s="15">
        <f t="shared" si="2"/>
        <v>0</v>
      </c>
      <c r="U12" s="9">
        <f t="shared" si="19"/>
        <v>0</v>
      </c>
      <c r="V12" s="9">
        <f t="shared" si="20"/>
        <v>0</v>
      </c>
      <c r="W12" s="28">
        <f t="shared" si="21"/>
        <v>0</v>
      </c>
      <c r="X12" s="9">
        <f t="shared" si="22"/>
        <v>0</v>
      </c>
      <c r="Y12" s="9">
        <f t="shared" si="23"/>
        <v>0</v>
      </c>
      <c r="Z12" s="28">
        <f t="shared" si="24"/>
        <v>0</v>
      </c>
      <c r="AA12" s="8"/>
      <c r="AB12" s="155">
        <f>IF(OR($M12="",$M12=0),0,IF(AB$2&lt;10,VLOOKUP(TEXT($C12,"МММ"),'Расчет нагрузки'!$AA$2:$AE$13,AB$2,0),$D12*AB$2))</f>
        <v>0</v>
      </c>
      <c r="AC12" s="155">
        <f>IF(OR($Q12="",$Q12=0),0,IF(AC$2&lt;10,VLOOKUP(TEXT($C12,"МММ"),'Расчет нагрузки'!$AA$2:$AE$13,AC$2,0),$D12*AC$2))</f>
        <v>0</v>
      </c>
      <c r="AD12" s="8"/>
      <c r="AE12" s="69">
        <v>1</v>
      </c>
      <c r="AF12" s="69">
        <v>1</v>
      </c>
      <c r="AG12" s="8"/>
      <c r="AH12" s="13">
        <f t="shared" si="3"/>
        <v>0</v>
      </c>
      <c r="AI12" s="13">
        <f t="shared" si="4"/>
        <v>0</v>
      </c>
      <c r="AJ12" s="13">
        <f t="shared" si="5"/>
        <v>0</v>
      </c>
      <c r="AK12" s="13">
        <f t="shared" si="6"/>
        <v>0</v>
      </c>
      <c r="AL12" s="13">
        <f t="shared" si="7"/>
        <v>0</v>
      </c>
      <c r="AM12" s="13">
        <f t="shared" si="8"/>
        <v>0</v>
      </c>
      <c r="AN12" s="13">
        <f t="shared" si="9"/>
        <v>0</v>
      </c>
      <c r="AO12" s="13">
        <f t="shared" si="10"/>
        <v>0</v>
      </c>
      <c r="AP12" s="13">
        <f t="shared" si="11"/>
        <v>0</v>
      </c>
      <c r="AQ12" s="13">
        <f t="shared" si="12"/>
        <v>0</v>
      </c>
      <c r="AR12" s="13">
        <f t="shared" si="13"/>
        <v>0</v>
      </c>
      <c r="AS12" s="13">
        <f t="shared" si="14"/>
        <v>0</v>
      </c>
      <c r="AT12" s="13">
        <f t="shared" si="15"/>
        <v>0</v>
      </c>
      <c r="AU12" s="13">
        <f t="shared" si="16"/>
        <v>0</v>
      </c>
      <c r="AV12" s="13">
        <f t="shared" si="17"/>
        <v>0</v>
      </c>
      <c r="AW12" s="13">
        <f t="shared" si="18"/>
        <v>0</v>
      </c>
      <c r="AX12" s="3"/>
    </row>
    <row r="13" spans="1:50" ht="12.75" customHeight="1">
      <c r="A13" s="8" t="str">
        <f>IF(C13=Форма!$B$7*1,"1 месяц",IF(C13&gt;Форма!$B$7,(LEFT(A12,SEARCH(" ",A12,1)-1)+1)&amp;" месяц",""))</f>
        <v/>
      </c>
      <c r="B13" s="32" t="str">
        <f>IF(SUM($E$6:$L13)=0,"-",IF(SUM($E13:$L13)&gt;0,IF(AND($C13&gt;=$B$1,$C13&lt;=$B$2)*1=1,$A$1,"факт"),"прогноз"))</f>
        <v>-</v>
      </c>
      <c r="C13" s="33">
        <v>41852</v>
      </c>
      <c r="D13" s="34">
        <f>VLOOKUP($C13,'F1'!$A:$B,2,0)</f>
        <v>21</v>
      </c>
      <c r="E13" s="14"/>
      <c r="F13" s="14"/>
      <c r="G13" s="14"/>
      <c r="H13" s="14"/>
      <c r="I13" s="14"/>
      <c r="J13" s="14"/>
      <c r="K13" s="14"/>
      <c r="L13" s="14"/>
      <c r="M13" s="204">
        <f t="shared" si="1"/>
        <v>0</v>
      </c>
      <c r="N13" s="15">
        <f t="shared" si="1"/>
        <v>0</v>
      </c>
      <c r="O13" s="15">
        <f t="shared" si="1"/>
        <v>0</v>
      </c>
      <c r="P13" s="15">
        <f t="shared" si="1"/>
        <v>0</v>
      </c>
      <c r="Q13" s="204">
        <f t="shared" si="1"/>
        <v>0</v>
      </c>
      <c r="R13" s="15">
        <f t="shared" si="1"/>
        <v>0</v>
      </c>
      <c r="S13" s="15">
        <f t="shared" si="2"/>
        <v>0</v>
      </c>
      <c r="T13" s="15">
        <f t="shared" si="2"/>
        <v>0</v>
      </c>
      <c r="U13" s="9">
        <f t="shared" si="19"/>
        <v>0</v>
      </c>
      <c r="V13" s="9">
        <f t="shared" si="20"/>
        <v>0</v>
      </c>
      <c r="W13" s="28">
        <f t="shared" si="21"/>
        <v>0</v>
      </c>
      <c r="X13" s="9">
        <f t="shared" si="22"/>
        <v>0</v>
      </c>
      <c r="Y13" s="9">
        <f t="shared" si="23"/>
        <v>0</v>
      </c>
      <c r="Z13" s="28">
        <f t="shared" si="24"/>
        <v>0</v>
      </c>
      <c r="AA13" s="8"/>
      <c r="AB13" s="155">
        <f>IF(OR($M13="",$M13=0),0,IF(AB$2&lt;10,VLOOKUP(TEXT($C13,"МММ"),'Расчет нагрузки'!$AA$2:$AE$13,AB$2,0),$D13*AB$2))</f>
        <v>0</v>
      </c>
      <c r="AC13" s="155">
        <f>IF(OR($Q13="",$Q13=0),0,IF(AC$2&lt;10,VLOOKUP(TEXT($C13,"МММ"),'Расчет нагрузки'!$AA$2:$AE$13,AC$2,0),$D13*AC$2))</f>
        <v>0</v>
      </c>
      <c r="AD13" s="8"/>
      <c r="AE13" s="69">
        <v>1</v>
      </c>
      <c r="AF13" s="69">
        <v>1</v>
      </c>
      <c r="AG13" s="8"/>
      <c r="AH13" s="13">
        <f t="shared" si="3"/>
        <v>0</v>
      </c>
      <c r="AI13" s="13">
        <f t="shared" si="4"/>
        <v>0</v>
      </c>
      <c r="AJ13" s="13">
        <f t="shared" si="5"/>
        <v>0</v>
      </c>
      <c r="AK13" s="13">
        <f t="shared" si="6"/>
        <v>0</v>
      </c>
      <c r="AL13" s="13">
        <f t="shared" si="7"/>
        <v>0</v>
      </c>
      <c r="AM13" s="13">
        <f t="shared" si="8"/>
        <v>0</v>
      </c>
      <c r="AN13" s="13">
        <f t="shared" si="9"/>
        <v>0</v>
      </c>
      <c r="AO13" s="13">
        <f t="shared" si="10"/>
        <v>0</v>
      </c>
      <c r="AP13" s="13">
        <f t="shared" si="11"/>
        <v>0</v>
      </c>
      <c r="AQ13" s="13">
        <f t="shared" si="12"/>
        <v>0</v>
      </c>
      <c r="AR13" s="13">
        <f t="shared" si="13"/>
        <v>0</v>
      </c>
      <c r="AS13" s="13">
        <f t="shared" si="14"/>
        <v>0</v>
      </c>
      <c r="AT13" s="13">
        <f t="shared" si="15"/>
        <v>0</v>
      </c>
      <c r="AU13" s="13">
        <f t="shared" si="16"/>
        <v>0</v>
      </c>
      <c r="AV13" s="13">
        <f t="shared" si="17"/>
        <v>0</v>
      </c>
      <c r="AW13" s="13">
        <f t="shared" si="18"/>
        <v>0</v>
      </c>
      <c r="AX13" s="3"/>
    </row>
    <row r="14" spans="1:50" ht="12.75" customHeight="1">
      <c r="A14" s="8" t="str">
        <f>IF(C14=Форма!$B$7*1,"1 месяц",IF(C14&gt;Форма!$B$7,(LEFT(A13,SEARCH(" ",A13,1)-1)+1)&amp;" месяц",""))</f>
        <v/>
      </c>
      <c r="B14" s="32" t="str">
        <f>IF(SUM($E$6:$L14)=0,"-",IF(SUM($E14:$L14)&gt;0,IF(AND($C14&gt;=$B$1,$C14&lt;=$B$2)*1=1,$A$1,"факт"),"прогноз"))</f>
        <v>-</v>
      </c>
      <c r="C14" s="33">
        <v>41883</v>
      </c>
      <c r="D14" s="34">
        <f>VLOOKUP($C14,'F1'!$A:$B,2,0)</f>
        <v>22</v>
      </c>
      <c r="E14" s="14"/>
      <c r="F14" s="14"/>
      <c r="G14" s="14"/>
      <c r="H14" s="14"/>
      <c r="I14" s="14"/>
      <c r="J14" s="14"/>
      <c r="K14" s="14"/>
      <c r="L14" s="14"/>
      <c r="M14" s="204">
        <f t="shared" si="1"/>
        <v>0</v>
      </c>
      <c r="N14" s="15">
        <f t="shared" si="1"/>
        <v>0</v>
      </c>
      <c r="O14" s="15">
        <f t="shared" si="1"/>
        <v>0</v>
      </c>
      <c r="P14" s="15">
        <f t="shared" si="1"/>
        <v>0</v>
      </c>
      <c r="Q14" s="204">
        <f t="shared" si="1"/>
        <v>0</v>
      </c>
      <c r="R14" s="15">
        <f t="shared" si="1"/>
        <v>0</v>
      </c>
      <c r="S14" s="15">
        <f t="shared" si="2"/>
        <v>0</v>
      </c>
      <c r="T14" s="15">
        <f t="shared" si="2"/>
        <v>0</v>
      </c>
      <c r="U14" s="9">
        <f t="shared" si="19"/>
        <v>0</v>
      </c>
      <c r="V14" s="9">
        <f t="shared" si="20"/>
        <v>0</v>
      </c>
      <c r="W14" s="28">
        <f t="shared" si="21"/>
        <v>0</v>
      </c>
      <c r="X14" s="9">
        <f t="shared" si="22"/>
        <v>0</v>
      </c>
      <c r="Y14" s="9">
        <f t="shared" si="23"/>
        <v>0</v>
      </c>
      <c r="Z14" s="28">
        <f t="shared" si="24"/>
        <v>0</v>
      </c>
      <c r="AA14" s="8"/>
      <c r="AB14" s="155">
        <f>IF(OR($M14="",$M14=0),0,IF(AB$2&lt;10,VLOOKUP(TEXT($C14,"МММ"),'Расчет нагрузки'!$AA$2:$AE$13,AB$2,0),$D14*AB$2))</f>
        <v>0</v>
      </c>
      <c r="AC14" s="155">
        <f>IF(OR($Q14="",$Q14=0),0,IF(AC$2&lt;10,VLOOKUP(TEXT($C14,"МММ"),'Расчет нагрузки'!$AA$2:$AE$13,AC$2,0),$D14*AC$2))</f>
        <v>0</v>
      </c>
      <c r="AD14" s="8"/>
      <c r="AE14" s="69">
        <v>1</v>
      </c>
      <c r="AF14" s="69">
        <v>1</v>
      </c>
      <c r="AG14" s="8"/>
      <c r="AH14" s="13">
        <f t="shared" si="3"/>
        <v>0</v>
      </c>
      <c r="AI14" s="13">
        <f t="shared" si="4"/>
        <v>0</v>
      </c>
      <c r="AJ14" s="13">
        <f t="shared" si="5"/>
        <v>0</v>
      </c>
      <c r="AK14" s="13">
        <f t="shared" si="6"/>
        <v>0</v>
      </c>
      <c r="AL14" s="13">
        <f t="shared" si="7"/>
        <v>0</v>
      </c>
      <c r="AM14" s="13">
        <f t="shared" si="8"/>
        <v>0</v>
      </c>
      <c r="AN14" s="13">
        <f t="shared" si="9"/>
        <v>0</v>
      </c>
      <c r="AO14" s="13">
        <f t="shared" si="10"/>
        <v>0</v>
      </c>
      <c r="AP14" s="13">
        <f t="shared" si="11"/>
        <v>0</v>
      </c>
      <c r="AQ14" s="13">
        <f t="shared" si="12"/>
        <v>0</v>
      </c>
      <c r="AR14" s="13">
        <f t="shared" si="13"/>
        <v>0</v>
      </c>
      <c r="AS14" s="13">
        <f t="shared" si="14"/>
        <v>0</v>
      </c>
      <c r="AT14" s="13">
        <f t="shared" si="15"/>
        <v>0</v>
      </c>
      <c r="AU14" s="13">
        <f t="shared" si="16"/>
        <v>0</v>
      </c>
      <c r="AV14" s="13">
        <f t="shared" si="17"/>
        <v>0</v>
      </c>
      <c r="AW14" s="13">
        <f t="shared" si="18"/>
        <v>0</v>
      </c>
      <c r="AX14" s="3"/>
    </row>
    <row r="15" spans="1:50" ht="12.75" customHeight="1">
      <c r="A15" s="8" t="str">
        <f>IF(C15=Форма!$B$7*1,"1 месяц",IF(C15&gt;Форма!$B$7,(LEFT(A14,SEARCH(" ",A14,1)-1)+1)&amp;" месяц",""))</f>
        <v/>
      </c>
      <c r="B15" s="32" t="str">
        <f>IF(SUM($E$6:$L15)=0,"-",IF(SUM($E15:$L15)&gt;0,IF(AND($C15&gt;=$B$1,$C15&lt;=$B$2)*1=1,$A$1,"факт"),"прогноз"))</f>
        <v>-</v>
      </c>
      <c r="C15" s="33">
        <v>41913</v>
      </c>
      <c r="D15" s="34">
        <f>VLOOKUP($C15,'F1'!$A:$B,2,0)</f>
        <v>23</v>
      </c>
      <c r="E15" s="14"/>
      <c r="F15" s="14"/>
      <c r="G15" s="14"/>
      <c r="H15" s="14"/>
      <c r="I15" s="14"/>
      <c r="J15" s="14"/>
      <c r="K15" s="14"/>
      <c r="L15" s="14"/>
      <c r="M15" s="204">
        <f t="shared" si="1"/>
        <v>0</v>
      </c>
      <c r="N15" s="15">
        <f t="shared" si="1"/>
        <v>0</v>
      </c>
      <c r="O15" s="15">
        <f t="shared" si="1"/>
        <v>0</v>
      </c>
      <c r="P15" s="15">
        <f t="shared" si="1"/>
        <v>0</v>
      </c>
      <c r="Q15" s="204">
        <f t="shared" si="1"/>
        <v>0</v>
      </c>
      <c r="R15" s="15">
        <f t="shared" si="1"/>
        <v>0</v>
      </c>
      <c r="S15" s="15">
        <f t="shared" si="2"/>
        <v>0</v>
      </c>
      <c r="T15" s="15">
        <f t="shared" si="2"/>
        <v>0</v>
      </c>
      <c r="U15" s="9">
        <f t="shared" si="19"/>
        <v>0</v>
      </c>
      <c r="V15" s="9">
        <f t="shared" si="20"/>
        <v>0</v>
      </c>
      <c r="W15" s="28">
        <f t="shared" si="21"/>
        <v>0</v>
      </c>
      <c r="X15" s="9">
        <f t="shared" si="22"/>
        <v>0</v>
      </c>
      <c r="Y15" s="9">
        <f t="shared" si="23"/>
        <v>0</v>
      </c>
      <c r="Z15" s="28">
        <f t="shared" si="24"/>
        <v>0</v>
      </c>
      <c r="AA15" s="8"/>
      <c r="AB15" s="155">
        <f>IF(OR($M15="",$M15=0),0,IF(AB$2&lt;10,VLOOKUP(TEXT($C15,"МММ"),'Расчет нагрузки'!$AA$2:$AE$13,AB$2,0),$D15*AB$2))</f>
        <v>0</v>
      </c>
      <c r="AC15" s="155">
        <f>IF(OR($Q15="",$Q15=0),0,IF(AC$2&lt;10,VLOOKUP(TEXT($C15,"МММ"),'Расчет нагрузки'!$AA$2:$AE$13,AC$2,0),$D15*AC$2))</f>
        <v>0</v>
      </c>
      <c r="AD15" s="8"/>
      <c r="AE15" s="69">
        <v>1</v>
      </c>
      <c r="AF15" s="69">
        <v>1</v>
      </c>
      <c r="AG15" s="8"/>
      <c r="AH15" s="13">
        <f t="shared" si="3"/>
        <v>0</v>
      </c>
      <c r="AI15" s="13">
        <f t="shared" si="4"/>
        <v>0</v>
      </c>
      <c r="AJ15" s="13">
        <f t="shared" si="5"/>
        <v>0</v>
      </c>
      <c r="AK15" s="13">
        <f t="shared" si="6"/>
        <v>0</v>
      </c>
      <c r="AL15" s="13">
        <f t="shared" si="7"/>
        <v>0</v>
      </c>
      <c r="AM15" s="13">
        <f t="shared" si="8"/>
        <v>0</v>
      </c>
      <c r="AN15" s="13">
        <f t="shared" si="9"/>
        <v>0</v>
      </c>
      <c r="AO15" s="13">
        <f t="shared" si="10"/>
        <v>0</v>
      </c>
      <c r="AP15" s="13">
        <f t="shared" si="11"/>
        <v>0</v>
      </c>
      <c r="AQ15" s="13">
        <f t="shared" si="12"/>
        <v>0</v>
      </c>
      <c r="AR15" s="13">
        <f t="shared" si="13"/>
        <v>0</v>
      </c>
      <c r="AS15" s="13">
        <f t="shared" si="14"/>
        <v>0</v>
      </c>
      <c r="AT15" s="13">
        <f t="shared" si="15"/>
        <v>0</v>
      </c>
      <c r="AU15" s="13">
        <f t="shared" si="16"/>
        <v>0</v>
      </c>
      <c r="AV15" s="13">
        <f t="shared" si="17"/>
        <v>0</v>
      </c>
      <c r="AW15" s="13">
        <f t="shared" si="18"/>
        <v>0</v>
      </c>
      <c r="AX15" s="3"/>
    </row>
    <row r="16" spans="1:50" ht="12.75" customHeight="1">
      <c r="A16" s="8" t="str">
        <f>IF(C16=Форма!$B$7*1,"1 месяц",IF(C16&gt;Форма!$B$7,(LEFT(A15,SEARCH(" ",A15,1)-1)+1)&amp;" месяц",""))</f>
        <v/>
      </c>
      <c r="B16" s="32" t="str">
        <f>IF(SUM($E$6:$L16)=0,"-",IF(SUM($E16:$L16)&gt;0,IF(AND($C16&gt;=$B$1,$C16&lt;=$B$2)*1=1,$A$1,"факт"),"прогноз"))</f>
        <v>-</v>
      </c>
      <c r="C16" s="33">
        <v>41944</v>
      </c>
      <c r="D16" s="34">
        <f>VLOOKUP($C16,'F1'!$A:$B,2,0)</f>
        <v>18</v>
      </c>
      <c r="E16" s="14"/>
      <c r="F16" s="14"/>
      <c r="G16" s="14"/>
      <c r="H16" s="14"/>
      <c r="I16" s="14"/>
      <c r="J16" s="14"/>
      <c r="K16" s="14"/>
      <c r="L16" s="14"/>
      <c r="M16" s="204">
        <f t="shared" si="1"/>
        <v>0</v>
      </c>
      <c r="N16" s="15">
        <f t="shared" si="1"/>
        <v>0</v>
      </c>
      <c r="O16" s="15">
        <f t="shared" si="1"/>
        <v>0</v>
      </c>
      <c r="P16" s="15">
        <f t="shared" si="1"/>
        <v>0</v>
      </c>
      <c r="Q16" s="204">
        <f t="shared" si="1"/>
        <v>0</v>
      </c>
      <c r="R16" s="15">
        <f t="shared" si="1"/>
        <v>0</v>
      </c>
      <c r="S16" s="15">
        <f t="shared" si="2"/>
        <v>0</v>
      </c>
      <c r="T16" s="15">
        <f t="shared" si="2"/>
        <v>0</v>
      </c>
      <c r="U16" s="9">
        <f t="shared" si="19"/>
        <v>0</v>
      </c>
      <c r="V16" s="9">
        <f t="shared" si="20"/>
        <v>0</v>
      </c>
      <c r="W16" s="28">
        <f t="shared" si="21"/>
        <v>0</v>
      </c>
      <c r="X16" s="9">
        <f t="shared" si="22"/>
        <v>0</v>
      </c>
      <c r="Y16" s="9">
        <f t="shared" si="23"/>
        <v>0</v>
      </c>
      <c r="Z16" s="28">
        <f t="shared" si="24"/>
        <v>0</v>
      </c>
      <c r="AA16" s="8"/>
      <c r="AB16" s="155">
        <f>IF(OR($M16="",$M16=0),0,IF(AB$2&lt;10,VLOOKUP(TEXT($C16,"МММ"),'Расчет нагрузки'!$AA$2:$AE$13,AB$2,0),$D16*AB$2))</f>
        <v>0</v>
      </c>
      <c r="AC16" s="155">
        <f>IF(OR($Q16="",$Q16=0),0,IF(AC$2&lt;10,VLOOKUP(TEXT($C16,"МММ"),'Расчет нагрузки'!$AA$2:$AE$13,AC$2,0),$D16*AC$2))</f>
        <v>0</v>
      </c>
      <c r="AD16" s="8"/>
      <c r="AE16" s="69">
        <v>1</v>
      </c>
      <c r="AF16" s="69">
        <v>1</v>
      </c>
      <c r="AG16" s="8"/>
      <c r="AH16" s="13">
        <f t="shared" si="3"/>
        <v>0</v>
      </c>
      <c r="AI16" s="13">
        <f t="shared" si="4"/>
        <v>0</v>
      </c>
      <c r="AJ16" s="13">
        <f t="shared" si="5"/>
        <v>0</v>
      </c>
      <c r="AK16" s="13">
        <f t="shared" si="6"/>
        <v>0</v>
      </c>
      <c r="AL16" s="13">
        <f t="shared" si="7"/>
        <v>0</v>
      </c>
      <c r="AM16" s="13">
        <f t="shared" si="8"/>
        <v>0</v>
      </c>
      <c r="AN16" s="13">
        <f t="shared" si="9"/>
        <v>0</v>
      </c>
      <c r="AO16" s="13">
        <f t="shared" si="10"/>
        <v>0</v>
      </c>
      <c r="AP16" s="13">
        <f t="shared" si="11"/>
        <v>0</v>
      </c>
      <c r="AQ16" s="13">
        <f t="shared" si="12"/>
        <v>0</v>
      </c>
      <c r="AR16" s="13">
        <f t="shared" si="13"/>
        <v>0</v>
      </c>
      <c r="AS16" s="13">
        <f t="shared" si="14"/>
        <v>0</v>
      </c>
      <c r="AT16" s="13">
        <f t="shared" si="15"/>
        <v>0</v>
      </c>
      <c r="AU16" s="13">
        <f t="shared" si="16"/>
        <v>0</v>
      </c>
      <c r="AV16" s="13">
        <f t="shared" si="17"/>
        <v>0</v>
      </c>
      <c r="AW16" s="13">
        <f t="shared" si="18"/>
        <v>0</v>
      </c>
      <c r="AX16" s="3"/>
    </row>
    <row r="17" spans="1:50" ht="12.75" customHeight="1">
      <c r="A17" s="8" t="str">
        <f>IF(C17=Форма!$B$7*1,"1 месяц",IF(C17&gt;Форма!$B$7,(LEFT(A16,SEARCH(" ",A16,1)-1)+1)&amp;" месяц",""))</f>
        <v/>
      </c>
      <c r="B17" s="32" t="str">
        <f>IF(SUM($E$6:$L17)=0,"-",IF(SUM($E17:$L17)&gt;0,IF(AND($C17&gt;=$B$1,$C17&lt;=$B$2)*1=1,$A$1,"факт"),"прогноз"))</f>
        <v>-</v>
      </c>
      <c r="C17" s="33">
        <v>41974</v>
      </c>
      <c r="D17" s="34">
        <f>VLOOKUP($C17,'F1'!$A:$B,2,0)</f>
        <v>23</v>
      </c>
      <c r="E17" s="14"/>
      <c r="F17" s="14"/>
      <c r="G17" s="14"/>
      <c r="H17" s="14"/>
      <c r="I17" s="14"/>
      <c r="J17" s="14"/>
      <c r="K17" s="14"/>
      <c r="L17" s="14"/>
      <c r="M17" s="204">
        <f t="shared" si="1"/>
        <v>0</v>
      </c>
      <c r="N17" s="15">
        <f t="shared" si="1"/>
        <v>0</v>
      </c>
      <c r="O17" s="15">
        <f t="shared" si="1"/>
        <v>0</v>
      </c>
      <c r="P17" s="15">
        <f t="shared" si="1"/>
        <v>0</v>
      </c>
      <c r="Q17" s="204">
        <f t="shared" si="1"/>
        <v>0</v>
      </c>
      <c r="R17" s="15">
        <f t="shared" si="1"/>
        <v>0</v>
      </c>
      <c r="S17" s="15">
        <f t="shared" si="2"/>
        <v>0</v>
      </c>
      <c r="T17" s="15">
        <f t="shared" si="2"/>
        <v>0</v>
      </c>
      <c r="U17" s="9">
        <f t="shared" si="19"/>
        <v>0</v>
      </c>
      <c r="V17" s="9">
        <f t="shared" si="20"/>
        <v>0</v>
      </c>
      <c r="W17" s="28">
        <f t="shared" si="21"/>
        <v>0</v>
      </c>
      <c r="X17" s="9">
        <f t="shared" si="22"/>
        <v>0</v>
      </c>
      <c r="Y17" s="9">
        <f t="shared" si="23"/>
        <v>0</v>
      </c>
      <c r="Z17" s="28">
        <f t="shared" si="24"/>
        <v>0</v>
      </c>
      <c r="AA17" s="8"/>
      <c r="AB17" s="155">
        <f>IF(OR($M17="",$M17=0),0,IF(AB$2&lt;10,VLOOKUP(TEXT($C17,"МММ"),'Расчет нагрузки'!$AA$2:$AE$13,AB$2,0),$D17*AB$2))</f>
        <v>0</v>
      </c>
      <c r="AC17" s="155">
        <f>IF(OR($Q17="",$Q17=0),0,IF(AC$2&lt;10,VLOOKUP(TEXT($C17,"МММ"),'Расчет нагрузки'!$AA$2:$AE$13,AC$2,0),$D17*AC$2))</f>
        <v>0</v>
      </c>
      <c r="AD17" s="8"/>
      <c r="AE17" s="69">
        <v>1</v>
      </c>
      <c r="AF17" s="69">
        <v>1</v>
      </c>
      <c r="AG17" s="8"/>
      <c r="AH17" s="13">
        <f t="shared" si="3"/>
        <v>0</v>
      </c>
      <c r="AI17" s="13">
        <f t="shared" si="4"/>
        <v>0</v>
      </c>
      <c r="AJ17" s="13">
        <f t="shared" si="5"/>
        <v>0</v>
      </c>
      <c r="AK17" s="13">
        <f t="shared" si="6"/>
        <v>0</v>
      </c>
      <c r="AL17" s="13">
        <f t="shared" si="7"/>
        <v>0</v>
      </c>
      <c r="AM17" s="13">
        <f t="shared" si="8"/>
        <v>0</v>
      </c>
      <c r="AN17" s="13">
        <f t="shared" si="9"/>
        <v>0</v>
      </c>
      <c r="AO17" s="13">
        <f t="shared" si="10"/>
        <v>0</v>
      </c>
      <c r="AP17" s="13">
        <f t="shared" si="11"/>
        <v>0</v>
      </c>
      <c r="AQ17" s="13">
        <f t="shared" si="12"/>
        <v>0</v>
      </c>
      <c r="AR17" s="13">
        <f t="shared" si="13"/>
        <v>0</v>
      </c>
      <c r="AS17" s="13">
        <f t="shared" si="14"/>
        <v>0</v>
      </c>
      <c r="AT17" s="13">
        <f t="shared" si="15"/>
        <v>0</v>
      </c>
      <c r="AU17" s="13">
        <f t="shared" si="16"/>
        <v>0</v>
      </c>
      <c r="AV17" s="13">
        <f t="shared" si="17"/>
        <v>0</v>
      </c>
      <c r="AW17" s="13">
        <f t="shared" si="18"/>
        <v>0</v>
      </c>
      <c r="AX17" s="3"/>
    </row>
    <row r="18" spans="1:50" ht="12.75" customHeight="1">
      <c r="A18" s="8" t="str">
        <f>IF(C18=Форма!$B$7*1,"1 месяц",IF(C18&gt;Форма!$B$7,(LEFT(A17,SEARCH(" ",A17,1)-1)+1)&amp;" месяц",""))</f>
        <v/>
      </c>
      <c r="B18" s="32" t="str">
        <f>IF(SUM($E$6:$L18)=0,"-",IF(SUM($E18:$L18)&gt;0,IF(AND($C18&gt;=$B$1,$C18&lt;=$B$2)*1=1,$A$1,"факт"),"прогноз"))</f>
        <v>-</v>
      </c>
      <c r="C18" s="33">
        <v>42005</v>
      </c>
      <c r="D18" s="34">
        <f>VLOOKUP($C18,'F1'!$A:$B,2,0)</f>
        <v>15</v>
      </c>
      <c r="E18" s="14"/>
      <c r="F18" s="14"/>
      <c r="G18" s="14"/>
      <c r="H18" s="14"/>
      <c r="I18" s="14"/>
      <c r="J18" s="14"/>
      <c r="K18" s="14"/>
      <c r="L18" s="14"/>
      <c r="M18" s="204">
        <f t="shared" si="1"/>
        <v>0</v>
      </c>
      <c r="N18" s="15">
        <f t="shared" si="1"/>
        <v>0</v>
      </c>
      <c r="O18" s="15">
        <f t="shared" si="1"/>
        <v>0</v>
      </c>
      <c r="P18" s="15">
        <f t="shared" si="1"/>
        <v>0</v>
      </c>
      <c r="Q18" s="204">
        <f t="shared" si="1"/>
        <v>0</v>
      </c>
      <c r="R18" s="15">
        <f t="shared" si="1"/>
        <v>0</v>
      </c>
      <c r="S18" s="15">
        <f t="shared" si="2"/>
        <v>0</v>
      </c>
      <c r="T18" s="15">
        <f t="shared" si="2"/>
        <v>0</v>
      </c>
      <c r="U18" s="9">
        <f t="shared" si="19"/>
        <v>0</v>
      </c>
      <c r="V18" s="9">
        <f t="shared" si="20"/>
        <v>0</v>
      </c>
      <c r="W18" s="28">
        <f t="shared" si="21"/>
        <v>0</v>
      </c>
      <c r="X18" s="9">
        <f t="shared" si="22"/>
        <v>0</v>
      </c>
      <c r="Y18" s="9">
        <f t="shared" si="23"/>
        <v>0</v>
      </c>
      <c r="Z18" s="28">
        <f t="shared" si="24"/>
        <v>0</v>
      </c>
      <c r="AA18" s="8"/>
      <c r="AB18" s="155">
        <f>IF(OR($M18="",$M18=0),0,IF(AB$2&lt;10,VLOOKUP(TEXT($C18,"МММ"),'Расчет нагрузки'!$AA$2:$AE$13,AB$2,0),$D18*AB$2))</f>
        <v>0</v>
      </c>
      <c r="AC18" s="155">
        <f>IF(OR($Q18="",$Q18=0),0,IF(AC$2&lt;10,VLOOKUP(TEXT($C18,"МММ"),'Расчет нагрузки'!$AA$2:$AE$13,AC$2,0),$D18*AC$2))</f>
        <v>0</v>
      </c>
      <c r="AD18" s="8"/>
      <c r="AE18" s="69">
        <v>1</v>
      </c>
      <c r="AF18" s="69">
        <v>1</v>
      </c>
      <c r="AG18" s="8"/>
      <c r="AH18" s="13">
        <f t="shared" si="3"/>
        <v>0</v>
      </c>
      <c r="AI18" s="13">
        <f t="shared" si="4"/>
        <v>0</v>
      </c>
      <c r="AJ18" s="13">
        <f t="shared" si="5"/>
        <v>0</v>
      </c>
      <c r="AK18" s="13">
        <f t="shared" si="6"/>
        <v>0</v>
      </c>
      <c r="AL18" s="13">
        <f t="shared" si="7"/>
        <v>0</v>
      </c>
      <c r="AM18" s="13">
        <f t="shared" si="8"/>
        <v>0</v>
      </c>
      <c r="AN18" s="13">
        <f t="shared" si="9"/>
        <v>0</v>
      </c>
      <c r="AO18" s="13">
        <f t="shared" si="10"/>
        <v>0</v>
      </c>
      <c r="AP18" s="13">
        <f t="shared" si="11"/>
        <v>0</v>
      </c>
      <c r="AQ18" s="13">
        <f t="shared" si="12"/>
        <v>0</v>
      </c>
      <c r="AR18" s="13">
        <f t="shared" si="13"/>
        <v>0</v>
      </c>
      <c r="AS18" s="13">
        <f t="shared" si="14"/>
        <v>0</v>
      </c>
      <c r="AT18" s="13">
        <f t="shared" si="15"/>
        <v>0</v>
      </c>
      <c r="AU18" s="13">
        <f t="shared" si="16"/>
        <v>0</v>
      </c>
      <c r="AV18" s="13">
        <f t="shared" si="17"/>
        <v>0</v>
      </c>
      <c r="AW18" s="13">
        <f t="shared" si="18"/>
        <v>0</v>
      </c>
      <c r="AX18" s="3"/>
    </row>
    <row r="19" spans="1:50" ht="12.75" customHeight="1">
      <c r="A19" s="8" t="str">
        <f>IF(C19=Форма!$B$7*1,"1 месяц",IF(C19&gt;Форма!$B$7,(LEFT(A18,SEARCH(" ",A18,1)-1)+1)&amp;" месяц",""))</f>
        <v/>
      </c>
      <c r="B19" s="32" t="str">
        <f>IF(SUM($E$6:$L19)=0,"-",IF(SUM($E19:$L19)&gt;0,IF(AND($C19&gt;=$B$1,$C19&lt;=$B$2)*1=1,$A$1,"факт"),"прогноз"))</f>
        <v>-</v>
      </c>
      <c r="C19" s="33">
        <v>42036</v>
      </c>
      <c r="D19" s="34">
        <f>VLOOKUP($C19,'F1'!$A:$B,2,0)</f>
        <v>19</v>
      </c>
      <c r="E19" s="14"/>
      <c r="F19" s="14"/>
      <c r="G19" s="14"/>
      <c r="H19" s="14"/>
      <c r="I19" s="14"/>
      <c r="J19" s="14"/>
      <c r="K19" s="14"/>
      <c r="L19" s="14"/>
      <c r="M19" s="204">
        <f t="shared" ref="M19:T46" si="25">E19/$D19</f>
        <v>0</v>
      </c>
      <c r="N19" s="15">
        <f t="shared" si="25"/>
        <v>0</v>
      </c>
      <c r="O19" s="15">
        <f t="shared" si="25"/>
        <v>0</v>
      </c>
      <c r="P19" s="15">
        <f t="shared" si="25"/>
        <v>0</v>
      </c>
      <c r="Q19" s="204">
        <f t="shared" si="25"/>
        <v>0</v>
      </c>
      <c r="R19" s="15">
        <f t="shared" si="25"/>
        <v>0</v>
      </c>
      <c r="S19" s="15">
        <f t="shared" si="25"/>
        <v>0</v>
      </c>
      <c r="T19" s="15">
        <f t="shared" si="25"/>
        <v>0</v>
      </c>
      <c r="U19" s="9">
        <f t="shared" si="19"/>
        <v>0</v>
      </c>
      <c r="V19" s="9">
        <f t="shared" si="20"/>
        <v>0</v>
      </c>
      <c r="W19" s="28">
        <f t="shared" si="21"/>
        <v>0</v>
      </c>
      <c r="X19" s="9">
        <f t="shared" si="22"/>
        <v>0</v>
      </c>
      <c r="Y19" s="9">
        <f t="shared" si="23"/>
        <v>0</v>
      </c>
      <c r="Z19" s="28">
        <f t="shared" si="24"/>
        <v>0</v>
      </c>
      <c r="AA19" s="8"/>
      <c r="AB19" s="155">
        <f>IF(OR($M19="",$M19=0),0,IF(AB$2&lt;10,VLOOKUP(TEXT($C19,"МММ"),'Расчет нагрузки'!$AA$2:$AE$13,AB$2,0),$D19*AB$2))</f>
        <v>0</v>
      </c>
      <c r="AC19" s="155">
        <f>IF(OR($Q19="",$Q19=0),0,IF(AC$2&lt;10,VLOOKUP(TEXT($C19,"МММ"),'Расчет нагрузки'!$AA$2:$AE$13,AC$2,0),$D19*AC$2))</f>
        <v>0</v>
      </c>
      <c r="AD19" s="8"/>
      <c r="AE19" s="69">
        <v>1</v>
      </c>
      <c r="AF19" s="69">
        <v>1</v>
      </c>
      <c r="AG19" s="8"/>
      <c r="AH19" s="13">
        <f t="shared" si="3"/>
        <v>0</v>
      </c>
      <c r="AI19" s="13">
        <f t="shared" si="4"/>
        <v>0</v>
      </c>
      <c r="AJ19" s="13">
        <f t="shared" si="5"/>
        <v>0</v>
      </c>
      <c r="AK19" s="13">
        <f t="shared" si="6"/>
        <v>0</v>
      </c>
      <c r="AL19" s="13">
        <f t="shared" si="7"/>
        <v>0</v>
      </c>
      <c r="AM19" s="13">
        <f t="shared" si="8"/>
        <v>0</v>
      </c>
      <c r="AN19" s="13">
        <f t="shared" si="9"/>
        <v>0</v>
      </c>
      <c r="AO19" s="13">
        <f t="shared" si="10"/>
        <v>0</v>
      </c>
      <c r="AP19" s="13">
        <f t="shared" si="11"/>
        <v>0</v>
      </c>
      <c r="AQ19" s="13">
        <f t="shared" si="12"/>
        <v>0</v>
      </c>
      <c r="AR19" s="13">
        <f t="shared" si="13"/>
        <v>0</v>
      </c>
      <c r="AS19" s="13">
        <f t="shared" si="14"/>
        <v>0</v>
      </c>
      <c r="AT19" s="13">
        <f t="shared" si="15"/>
        <v>0</v>
      </c>
      <c r="AU19" s="13">
        <f t="shared" si="16"/>
        <v>0</v>
      </c>
      <c r="AV19" s="13">
        <f t="shared" si="17"/>
        <v>0</v>
      </c>
      <c r="AW19" s="13">
        <f t="shared" si="18"/>
        <v>0</v>
      </c>
      <c r="AX19" s="3"/>
    </row>
    <row r="20" spans="1:50" ht="12.75" customHeight="1">
      <c r="A20" s="8" t="str">
        <f>IF(C20=Форма!$B$7*1,"1 месяц",IF(C20&gt;Форма!$B$7,(LEFT(A19,SEARCH(" ",A19,1)-1)+1)&amp;" месяц",""))</f>
        <v/>
      </c>
      <c r="B20" s="32" t="str">
        <f>IF(SUM($E$6:$L20)=0,"-",IF(SUM($E20:$L20)&gt;0,IF(AND($C20&gt;=$B$1,$C20&lt;=$B$2)*1=1,$A$1,"факт"),"прогноз"))</f>
        <v>-</v>
      </c>
      <c r="C20" s="33">
        <v>42064</v>
      </c>
      <c r="D20" s="34">
        <f>VLOOKUP($C20,'F1'!$A:$B,2,0)</f>
        <v>21</v>
      </c>
      <c r="E20" s="14"/>
      <c r="F20" s="14"/>
      <c r="G20" s="14"/>
      <c r="H20" s="14"/>
      <c r="I20" s="14"/>
      <c r="J20" s="14"/>
      <c r="K20" s="14"/>
      <c r="L20" s="14"/>
      <c r="M20" s="204">
        <f t="shared" si="25"/>
        <v>0</v>
      </c>
      <c r="N20" s="15">
        <f t="shared" si="25"/>
        <v>0</v>
      </c>
      <c r="O20" s="15">
        <f t="shared" si="25"/>
        <v>0</v>
      </c>
      <c r="P20" s="15">
        <f t="shared" si="25"/>
        <v>0</v>
      </c>
      <c r="Q20" s="204">
        <f t="shared" si="25"/>
        <v>0</v>
      </c>
      <c r="R20" s="15">
        <f t="shared" si="25"/>
        <v>0</v>
      </c>
      <c r="S20" s="15">
        <f t="shared" si="25"/>
        <v>0</v>
      </c>
      <c r="T20" s="15">
        <f t="shared" si="25"/>
        <v>0</v>
      </c>
      <c r="U20" s="9">
        <f t="shared" si="19"/>
        <v>0</v>
      </c>
      <c r="V20" s="9">
        <f t="shared" si="20"/>
        <v>0</v>
      </c>
      <c r="W20" s="28">
        <f t="shared" si="21"/>
        <v>0</v>
      </c>
      <c r="X20" s="9">
        <f t="shared" si="22"/>
        <v>0</v>
      </c>
      <c r="Y20" s="9">
        <f t="shared" si="23"/>
        <v>0</v>
      </c>
      <c r="Z20" s="28">
        <f t="shared" si="24"/>
        <v>0</v>
      </c>
      <c r="AA20" s="8"/>
      <c r="AB20" s="155">
        <f>IF(OR($M20="",$M20=0),0,IF(AB$2&lt;10,VLOOKUP(TEXT($C20,"МММ"),'Расчет нагрузки'!$AA$2:$AE$13,AB$2,0),$D20*AB$2))</f>
        <v>0</v>
      </c>
      <c r="AC20" s="155">
        <f>IF(OR($Q20="",$Q20=0),0,IF(AC$2&lt;10,VLOOKUP(TEXT($C20,"МММ"),'Расчет нагрузки'!$AA$2:$AE$13,AC$2,0),$D20*AC$2))</f>
        <v>0</v>
      </c>
      <c r="AD20" s="8"/>
      <c r="AE20" s="69">
        <v>1</v>
      </c>
      <c r="AF20" s="69">
        <v>1</v>
      </c>
      <c r="AG20" s="8"/>
      <c r="AH20" s="13">
        <f t="shared" si="3"/>
        <v>0</v>
      </c>
      <c r="AI20" s="13">
        <f t="shared" si="4"/>
        <v>0</v>
      </c>
      <c r="AJ20" s="13">
        <f t="shared" si="5"/>
        <v>0</v>
      </c>
      <c r="AK20" s="13">
        <f t="shared" si="6"/>
        <v>0</v>
      </c>
      <c r="AL20" s="13">
        <f t="shared" si="7"/>
        <v>0</v>
      </c>
      <c r="AM20" s="13">
        <f t="shared" si="8"/>
        <v>0</v>
      </c>
      <c r="AN20" s="13">
        <f t="shared" si="9"/>
        <v>0</v>
      </c>
      <c r="AO20" s="13">
        <f t="shared" si="10"/>
        <v>0</v>
      </c>
      <c r="AP20" s="13">
        <f t="shared" si="11"/>
        <v>0</v>
      </c>
      <c r="AQ20" s="13">
        <f t="shared" si="12"/>
        <v>0</v>
      </c>
      <c r="AR20" s="13">
        <f t="shared" si="13"/>
        <v>0</v>
      </c>
      <c r="AS20" s="13">
        <f t="shared" si="14"/>
        <v>0</v>
      </c>
      <c r="AT20" s="13">
        <f t="shared" si="15"/>
        <v>0</v>
      </c>
      <c r="AU20" s="13">
        <f t="shared" si="16"/>
        <v>0</v>
      </c>
      <c r="AV20" s="13">
        <f t="shared" si="17"/>
        <v>0</v>
      </c>
      <c r="AW20" s="13">
        <f t="shared" si="18"/>
        <v>0</v>
      </c>
      <c r="AX20" s="3"/>
    </row>
    <row r="21" spans="1:50" ht="12.75" customHeight="1">
      <c r="A21" s="8" t="str">
        <f>IF(C21=Форма!$B$7*1,"1 месяц",IF(C21&gt;Форма!$B$7,(LEFT(A20,SEARCH(" ",A20,1)-1)+1)&amp;" месяц",""))</f>
        <v/>
      </c>
      <c r="B21" s="32" t="str">
        <f>IF(SUM($E$6:$L21)=0,"-",IF(SUM($E21:$L21)&gt;0,IF(AND($C21&gt;=$B$1,$C21&lt;=$B$2)*1=1,$A$1,"факт"),"прогноз"))</f>
        <v>-</v>
      </c>
      <c r="C21" s="33">
        <v>42095</v>
      </c>
      <c r="D21" s="34">
        <f>VLOOKUP($C21,'F1'!$A:$B,2,0)</f>
        <v>22</v>
      </c>
      <c r="E21" s="14"/>
      <c r="F21" s="14"/>
      <c r="G21" s="14"/>
      <c r="H21" s="14"/>
      <c r="I21" s="14"/>
      <c r="J21" s="14"/>
      <c r="K21" s="14"/>
      <c r="L21" s="14"/>
      <c r="M21" s="204">
        <f t="shared" si="25"/>
        <v>0</v>
      </c>
      <c r="N21" s="15">
        <f t="shared" si="25"/>
        <v>0</v>
      </c>
      <c r="O21" s="15">
        <f t="shared" si="25"/>
        <v>0</v>
      </c>
      <c r="P21" s="15">
        <f t="shared" si="25"/>
        <v>0</v>
      </c>
      <c r="Q21" s="204">
        <f t="shared" si="25"/>
        <v>0</v>
      </c>
      <c r="R21" s="15">
        <f t="shared" si="25"/>
        <v>0</v>
      </c>
      <c r="S21" s="15">
        <f t="shared" si="25"/>
        <v>0</v>
      </c>
      <c r="T21" s="15">
        <f t="shared" si="25"/>
        <v>0</v>
      </c>
      <c r="U21" s="9">
        <f t="shared" si="19"/>
        <v>0</v>
      </c>
      <c r="V21" s="9">
        <f t="shared" si="20"/>
        <v>0</v>
      </c>
      <c r="W21" s="28">
        <f t="shared" si="21"/>
        <v>0</v>
      </c>
      <c r="X21" s="9">
        <f t="shared" si="22"/>
        <v>0</v>
      </c>
      <c r="Y21" s="9">
        <f t="shared" si="23"/>
        <v>0</v>
      </c>
      <c r="Z21" s="28">
        <f t="shared" si="24"/>
        <v>0</v>
      </c>
      <c r="AA21" s="8"/>
      <c r="AB21" s="155">
        <f>IF(OR($M21="",$M21=0),0,IF(AB$2&lt;10,VLOOKUP(TEXT($C21,"МММ"),'Расчет нагрузки'!$AA$2:$AE$13,AB$2,0),$D21*AB$2))</f>
        <v>0</v>
      </c>
      <c r="AC21" s="155">
        <f>IF(OR($Q21="",$Q21=0),0,IF(AC$2&lt;10,VLOOKUP(TEXT($C21,"МММ"),'Расчет нагрузки'!$AA$2:$AE$13,AC$2,0),$D21*AC$2))</f>
        <v>0</v>
      </c>
      <c r="AD21" s="8"/>
      <c r="AE21" s="69">
        <v>1</v>
      </c>
      <c r="AF21" s="69">
        <v>1</v>
      </c>
      <c r="AG21" s="8"/>
      <c r="AH21" s="13">
        <f t="shared" si="3"/>
        <v>0</v>
      </c>
      <c r="AI21" s="13">
        <f t="shared" si="4"/>
        <v>0</v>
      </c>
      <c r="AJ21" s="13">
        <f t="shared" si="5"/>
        <v>0</v>
      </c>
      <c r="AK21" s="13">
        <f t="shared" si="6"/>
        <v>0</v>
      </c>
      <c r="AL21" s="13">
        <f t="shared" si="7"/>
        <v>0</v>
      </c>
      <c r="AM21" s="13">
        <f t="shared" si="8"/>
        <v>0</v>
      </c>
      <c r="AN21" s="13">
        <f t="shared" si="9"/>
        <v>0</v>
      </c>
      <c r="AO21" s="13">
        <f t="shared" si="10"/>
        <v>0</v>
      </c>
      <c r="AP21" s="13">
        <f t="shared" si="11"/>
        <v>0</v>
      </c>
      <c r="AQ21" s="13">
        <f t="shared" si="12"/>
        <v>0</v>
      </c>
      <c r="AR21" s="13">
        <f t="shared" si="13"/>
        <v>0</v>
      </c>
      <c r="AS21" s="13">
        <f t="shared" si="14"/>
        <v>0</v>
      </c>
      <c r="AT21" s="13">
        <f t="shared" si="15"/>
        <v>0</v>
      </c>
      <c r="AU21" s="13">
        <f t="shared" si="16"/>
        <v>0</v>
      </c>
      <c r="AV21" s="13">
        <f t="shared" si="17"/>
        <v>0</v>
      </c>
      <c r="AW21" s="13">
        <f t="shared" si="18"/>
        <v>0</v>
      </c>
      <c r="AX21" s="3"/>
    </row>
    <row r="22" spans="1:50" ht="12.75" customHeight="1">
      <c r="A22" s="8" t="str">
        <f>IF(C22=Форма!$B$7*1,"1 месяц",IF(C22&gt;Форма!$B$7,(LEFT(A21,SEARCH(" ",A21,1)-1)+1)&amp;" месяц",""))</f>
        <v/>
      </c>
      <c r="B22" s="32" t="str">
        <f>IF(SUM($E$6:$L22)=0,"-",IF(SUM($E22:$L22)&gt;0,IF(AND($C22&gt;=$B$1,$C22&lt;=$B$2)*1=1,$A$1,"факт"),"прогноз"))</f>
        <v>-</v>
      </c>
      <c r="C22" s="33">
        <v>42125</v>
      </c>
      <c r="D22" s="34">
        <f>VLOOKUP($C22,'F1'!$A:$B,2,0)</f>
        <v>18</v>
      </c>
      <c r="E22" s="14"/>
      <c r="F22" s="14"/>
      <c r="G22" s="14"/>
      <c r="H22" s="14"/>
      <c r="I22" s="14"/>
      <c r="J22" s="14"/>
      <c r="K22" s="14"/>
      <c r="L22" s="14"/>
      <c r="M22" s="204">
        <f t="shared" si="25"/>
        <v>0</v>
      </c>
      <c r="N22" s="15">
        <f t="shared" si="25"/>
        <v>0</v>
      </c>
      <c r="O22" s="15">
        <f t="shared" si="25"/>
        <v>0</v>
      </c>
      <c r="P22" s="15">
        <f t="shared" si="25"/>
        <v>0</v>
      </c>
      <c r="Q22" s="204">
        <f t="shared" si="25"/>
        <v>0</v>
      </c>
      <c r="R22" s="15">
        <f t="shared" si="25"/>
        <v>0</v>
      </c>
      <c r="S22" s="15">
        <f t="shared" si="25"/>
        <v>0</v>
      </c>
      <c r="T22" s="15">
        <f t="shared" si="25"/>
        <v>0</v>
      </c>
      <c r="U22" s="9">
        <f t="shared" si="19"/>
        <v>0</v>
      </c>
      <c r="V22" s="9">
        <f t="shared" si="20"/>
        <v>0</v>
      </c>
      <c r="W22" s="28">
        <f t="shared" si="21"/>
        <v>0</v>
      </c>
      <c r="X22" s="9">
        <f t="shared" si="22"/>
        <v>0</v>
      </c>
      <c r="Y22" s="9">
        <f t="shared" si="23"/>
        <v>0</v>
      </c>
      <c r="Z22" s="28">
        <f t="shared" si="24"/>
        <v>0</v>
      </c>
      <c r="AA22" s="8"/>
      <c r="AB22" s="155">
        <f>IF(OR($M22="",$M22=0),0,IF(AB$2&lt;10,VLOOKUP(TEXT($C22,"МММ"),'Расчет нагрузки'!$AA$2:$AE$13,AB$2,0),$D22*AB$2))</f>
        <v>0</v>
      </c>
      <c r="AC22" s="155">
        <f>IF(OR($Q22="",$Q22=0),0,IF(AC$2&lt;10,VLOOKUP(TEXT($C22,"МММ"),'Расчет нагрузки'!$AA$2:$AE$13,AC$2,0),$D22*AC$2))</f>
        <v>0</v>
      </c>
      <c r="AD22" s="8"/>
      <c r="AE22" s="69">
        <v>1</v>
      </c>
      <c r="AF22" s="69">
        <v>1</v>
      </c>
      <c r="AG22" s="8"/>
      <c r="AH22" s="13">
        <f t="shared" si="3"/>
        <v>0</v>
      </c>
      <c r="AI22" s="13">
        <f t="shared" si="4"/>
        <v>0</v>
      </c>
      <c r="AJ22" s="13">
        <f t="shared" si="5"/>
        <v>0</v>
      </c>
      <c r="AK22" s="13">
        <f t="shared" si="6"/>
        <v>0</v>
      </c>
      <c r="AL22" s="13">
        <f t="shared" si="7"/>
        <v>0</v>
      </c>
      <c r="AM22" s="13">
        <f t="shared" si="8"/>
        <v>0</v>
      </c>
      <c r="AN22" s="13">
        <f t="shared" si="9"/>
        <v>0</v>
      </c>
      <c r="AO22" s="13">
        <f t="shared" si="10"/>
        <v>0</v>
      </c>
      <c r="AP22" s="13">
        <f t="shared" si="11"/>
        <v>0</v>
      </c>
      <c r="AQ22" s="13">
        <f t="shared" si="12"/>
        <v>0</v>
      </c>
      <c r="AR22" s="13">
        <f t="shared" si="13"/>
        <v>0</v>
      </c>
      <c r="AS22" s="13">
        <f t="shared" si="14"/>
        <v>0</v>
      </c>
      <c r="AT22" s="13">
        <f t="shared" si="15"/>
        <v>0</v>
      </c>
      <c r="AU22" s="13">
        <f t="shared" si="16"/>
        <v>0</v>
      </c>
      <c r="AV22" s="13">
        <f t="shared" si="17"/>
        <v>0</v>
      </c>
      <c r="AW22" s="13">
        <f t="shared" si="18"/>
        <v>0</v>
      </c>
      <c r="AX22" s="3"/>
    </row>
    <row r="23" spans="1:50" ht="12.75" customHeight="1">
      <c r="A23" s="8" t="str">
        <f>IF(C23=Форма!$B$7*1,"1 месяц",IF(C23&gt;Форма!$B$7,(LEFT(A22,SEARCH(" ",A22,1)-1)+1)&amp;" месяц",""))</f>
        <v/>
      </c>
      <c r="B23" s="32" t="str">
        <f>IF(SUM($E$6:$L23)=0,"-",IF(SUM($E23:$L23)&gt;0,IF(AND($C23&gt;=$B$1,$C23&lt;=$B$2)*1=1,$A$1,"факт"),"прогноз"))</f>
        <v>-</v>
      </c>
      <c r="C23" s="33">
        <v>42156</v>
      </c>
      <c r="D23" s="34">
        <f>VLOOKUP($C23,'F1'!$A:$B,2,0)</f>
        <v>21</v>
      </c>
      <c r="E23" s="14"/>
      <c r="F23" s="14"/>
      <c r="G23" s="14"/>
      <c r="H23" s="14"/>
      <c r="I23" s="14"/>
      <c r="J23" s="14"/>
      <c r="K23" s="14"/>
      <c r="L23" s="14"/>
      <c r="M23" s="204">
        <f t="shared" si="25"/>
        <v>0</v>
      </c>
      <c r="N23" s="15">
        <f t="shared" si="25"/>
        <v>0</v>
      </c>
      <c r="O23" s="15">
        <f t="shared" si="25"/>
        <v>0</v>
      </c>
      <c r="P23" s="15">
        <f t="shared" si="25"/>
        <v>0</v>
      </c>
      <c r="Q23" s="204">
        <f t="shared" si="25"/>
        <v>0</v>
      </c>
      <c r="R23" s="15">
        <f t="shared" si="25"/>
        <v>0</v>
      </c>
      <c r="S23" s="15">
        <f t="shared" si="25"/>
        <v>0</v>
      </c>
      <c r="T23" s="15">
        <f t="shared" si="25"/>
        <v>0</v>
      </c>
      <c r="U23" s="9">
        <f t="shared" si="19"/>
        <v>0</v>
      </c>
      <c r="V23" s="9">
        <f t="shared" si="20"/>
        <v>0</v>
      </c>
      <c r="W23" s="28">
        <f t="shared" si="21"/>
        <v>0</v>
      </c>
      <c r="X23" s="9">
        <f t="shared" si="22"/>
        <v>0</v>
      </c>
      <c r="Y23" s="9">
        <f t="shared" si="23"/>
        <v>0</v>
      </c>
      <c r="Z23" s="28">
        <f t="shared" si="24"/>
        <v>0</v>
      </c>
      <c r="AA23" s="8"/>
      <c r="AB23" s="155">
        <f>IF(OR($M23="",$M23=0),0,IF(AB$2&lt;10,VLOOKUP(TEXT($C23,"МММ"),'Расчет нагрузки'!$AA$2:$AE$13,AB$2,0),$D23*AB$2))</f>
        <v>0</v>
      </c>
      <c r="AC23" s="155">
        <f>IF(OR($Q23="",$Q23=0),0,IF(AC$2&lt;10,VLOOKUP(TEXT($C23,"МММ"),'Расчет нагрузки'!$AA$2:$AE$13,AC$2,0),$D23*AC$2))</f>
        <v>0</v>
      </c>
      <c r="AD23" s="8"/>
      <c r="AE23" s="69">
        <v>1</v>
      </c>
      <c r="AF23" s="69">
        <v>1</v>
      </c>
      <c r="AG23" s="8"/>
      <c r="AH23" s="13">
        <f t="shared" si="3"/>
        <v>0</v>
      </c>
      <c r="AI23" s="13">
        <f t="shared" si="4"/>
        <v>0</v>
      </c>
      <c r="AJ23" s="13">
        <f t="shared" si="5"/>
        <v>0</v>
      </c>
      <c r="AK23" s="13">
        <f t="shared" si="6"/>
        <v>0</v>
      </c>
      <c r="AL23" s="13">
        <f t="shared" si="7"/>
        <v>0</v>
      </c>
      <c r="AM23" s="13">
        <f t="shared" si="8"/>
        <v>0</v>
      </c>
      <c r="AN23" s="13">
        <f t="shared" si="9"/>
        <v>0</v>
      </c>
      <c r="AO23" s="13">
        <f t="shared" si="10"/>
        <v>0</v>
      </c>
      <c r="AP23" s="13">
        <f t="shared" si="11"/>
        <v>0</v>
      </c>
      <c r="AQ23" s="13">
        <f t="shared" si="12"/>
        <v>0</v>
      </c>
      <c r="AR23" s="13">
        <f t="shared" si="13"/>
        <v>0</v>
      </c>
      <c r="AS23" s="13">
        <f t="shared" si="14"/>
        <v>0</v>
      </c>
      <c r="AT23" s="13">
        <f t="shared" si="15"/>
        <v>0</v>
      </c>
      <c r="AU23" s="13">
        <f t="shared" si="16"/>
        <v>0</v>
      </c>
      <c r="AV23" s="13">
        <f t="shared" si="17"/>
        <v>0</v>
      </c>
      <c r="AW23" s="13">
        <f t="shared" si="18"/>
        <v>0</v>
      </c>
      <c r="AX23" s="3"/>
    </row>
    <row r="24" spans="1:50" ht="12.75" customHeight="1">
      <c r="A24" s="8" t="str">
        <f>IF(C24=Форма!$B$7*1,"1 месяц",IF(C24&gt;Форма!$B$7,(LEFT(A23,SEARCH(" ",A23,1)-1)+1)&amp;" месяц",""))</f>
        <v/>
      </c>
      <c r="B24" s="32" t="str">
        <f>IF(SUM($E$6:$L24)=0,"-",IF(SUM($E24:$L24)&gt;0,IF(AND($C24&gt;=$B$1,$C24&lt;=$B$2)*1=1,$A$1,"факт"),"прогноз"))</f>
        <v>-</v>
      </c>
      <c r="C24" s="33">
        <v>42186</v>
      </c>
      <c r="D24" s="34">
        <f>VLOOKUP($C24,'F1'!$A:$B,2,0)</f>
        <v>23</v>
      </c>
      <c r="E24" s="14"/>
      <c r="F24" s="14"/>
      <c r="G24" s="14"/>
      <c r="H24" s="14"/>
      <c r="I24" s="14"/>
      <c r="J24" s="14"/>
      <c r="K24" s="14"/>
      <c r="L24" s="14"/>
      <c r="M24" s="204">
        <f t="shared" si="25"/>
        <v>0</v>
      </c>
      <c r="N24" s="15">
        <f t="shared" si="25"/>
        <v>0</v>
      </c>
      <c r="O24" s="15">
        <f t="shared" si="25"/>
        <v>0</v>
      </c>
      <c r="P24" s="15">
        <f t="shared" si="25"/>
        <v>0</v>
      </c>
      <c r="Q24" s="204">
        <f t="shared" si="25"/>
        <v>0</v>
      </c>
      <c r="R24" s="15">
        <f t="shared" si="25"/>
        <v>0</v>
      </c>
      <c r="S24" s="15">
        <f t="shared" si="25"/>
        <v>0</v>
      </c>
      <c r="T24" s="15">
        <f t="shared" si="25"/>
        <v>0</v>
      </c>
      <c r="U24" s="9">
        <f t="shared" si="19"/>
        <v>0</v>
      </c>
      <c r="V24" s="9">
        <f t="shared" si="20"/>
        <v>0</v>
      </c>
      <c r="W24" s="28">
        <f t="shared" si="21"/>
        <v>0</v>
      </c>
      <c r="X24" s="9">
        <f t="shared" si="22"/>
        <v>0</v>
      </c>
      <c r="Y24" s="9">
        <f t="shared" si="23"/>
        <v>0</v>
      </c>
      <c r="Z24" s="28">
        <f t="shared" si="24"/>
        <v>0</v>
      </c>
      <c r="AA24" s="8"/>
      <c r="AB24" s="155">
        <f>IF(OR($M24="",$M24=0),0,IF(AB$2&lt;10,VLOOKUP(TEXT($C24,"МММ"),'Расчет нагрузки'!$AA$2:$AE$13,AB$2,0),$D24*AB$2))</f>
        <v>0</v>
      </c>
      <c r="AC24" s="155">
        <f>IF(OR($Q24="",$Q24=0),0,IF(AC$2&lt;10,VLOOKUP(TEXT($C24,"МММ"),'Расчет нагрузки'!$AA$2:$AE$13,AC$2,0),$D24*AC$2))</f>
        <v>0</v>
      </c>
      <c r="AD24" s="8"/>
      <c r="AE24" s="69">
        <v>1</v>
      </c>
      <c r="AF24" s="69">
        <v>1</v>
      </c>
      <c r="AG24" s="8"/>
      <c r="AH24" s="13">
        <f t="shared" si="3"/>
        <v>0</v>
      </c>
      <c r="AI24" s="13">
        <f t="shared" si="4"/>
        <v>0</v>
      </c>
      <c r="AJ24" s="13">
        <f t="shared" si="5"/>
        <v>0</v>
      </c>
      <c r="AK24" s="13">
        <f t="shared" si="6"/>
        <v>0</v>
      </c>
      <c r="AL24" s="13">
        <f t="shared" si="7"/>
        <v>0</v>
      </c>
      <c r="AM24" s="13">
        <f t="shared" si="8"/>
        <v>0</v>
      </c>
      <c r="AN24" s="13">
        <f t="shared" si="9"/>
        <v>0</v>
      </c>
      <c r="AO24" s="13">
        <f t="shared" si="10"/>
        <v>0</v>
      </c>
      <c r="AP24" s="13">
        <f t="shared" si="11"/>
        <v>0</v>
      </c>
      <c r="AQ24" s="13">
        <f t="shared" si="12"/>
        <v>0</v>
      </c>
      <c r="AR24" s="13">
        <f t="shared" si="13"/>
        <v>0</v>
      </c>
      <c r="AS24" s="13">
        <f t="shared" si="14"/>
        <v>0</v>
      </c>
      <c r="AT24" s="13">
        <f t="shared" si="15"/>
        <v>0</v>
      </c>
      <c r="AU24" s="13">
        <f t="shared" si="16"/>
        <v>0</v>
      </c>
      <c r="AV24" s="13">
        <f t="shared" si="17"/>
        <v>0</v>
      </c>
      <c r="AW24" s="13">
        <f t="shared" si="18"/>
        <v>0</v>
      </c>
      <c r="AX24" s="3"/>
    </row>
    <row r="25" spans="1:50" ht="12.75" customHeight="1">
      <c r="A25" s="8" t="str">
        <f>IF(C25=Форма!$B$7*1,"1 месяц",IF(C25&gt;Форма!$B$7,(LEFT(A24,SEARCH(" ",A24,1)-1)+1)&amp;" месяц",""))</f>
        <v/>
      </c>
      <c r="B25" s="32" t="str">
        <f>IF(SUM($E$6:$L25)=0,"-",IF(SUM($E25:$L25)&gt;0,IF(AND($C25&gt;=$B$1,$C25&lt;=$B$2)*1=1,$A$1,"факт"),"прогноз"))</f>
        <v>-</v>
      </c>
      <c r="C25" s="33">
        <v>42217</v>
      </c>
      <c r="D25" s="34">
        <f>VLOOKUP($C25,'F1'!$A:$B,2,0)</f>
        <v>21</v>
      </c>
      <c r="E25" s="14"/>
      <c r="F25" s="14"/>
      <c r="G25" s="14"/>
      <c r="H25" s="14"/>
      <c r="I25" s="14"/>
      <c r="J25" s="14"/>
      <c r="K25" s="14"/>
      <c r="L25" s="14"/>
      <c r="M25" s="204">
        <f t="shared" si="25"/>
        <v>0</v>
      </c>
      <c r="N25" s="15">
        <f t="shared" si="25"/>
        <v>0</v>
      </c>
      <c r="O25" s="15">
        <f t="shared" si="25"/>
        <v>0</v>
      </c>
      <c r="P25" s="15">
        <f t="shared" si="25"/>
        <v>0</v>
      </c>
      <c r="Q25" s="204">
        <f t="shared" si="25"/>
        <v>0</v>
      </c>
      <c r="R25" s="15">
        <f t="shared" si="25"/>
        <v>0</v>
      </c>
      <c r="S25" s="15">
        <f t="shared" si="25"/>
        <v>0</v>
      </c>
      <c r="T25" s="15">
        <f t="shared" si="25"/>
        <v>0</v>
      </c>
      <c r="U25" s="9">
        <f t="shared" si="19"/>
        <v>0</v>
      </c>
      <c r="V25" s="9">
        <f t="shared" si="20"/>
        <v>0</v>
      </c>
      <c r="W25" s="28">
        <f t="shared" si="21"/>
        <v>0</v>
      </c>
      <c r="X25" s="9">
        <f t="shared" si="22"/>
        <v>0</v>
      </c>
      <c r="Y25" s="9">
        <f t="shared" si="23"/>
        <v>0</v>
      </c>
      <c r="Z25" s="28">
        <f t="shared" si="24"/>
        <v>0</v>
      </c>
      <c r="AA25" s="8"/>
      <c r="AB25" s="155">
        <f>IF(OR($M25="",$M25=0),0,IF(AB$2&lt;10,VLOOKUP(TEXT($C25,"МММ"),'Расчет нагрузки'!$AA$2:$AE$13,AB$2,0),$D25*AB$2))</f>
        <v>0</v>
      </c>
      <c r="AC25" s="155">
        <f>IF(OR($Q25="",$Q25=0),0,IF(AC$2&lt;10,VLOOKUP(TEXT($C25,"МММ"),'Расчет нагрузки'!$AA$2:$AE$13,AC$2,0),$D25*AC$2))</f>
        <v>0</v>
      </c>
      <c r="AD25" s="8"/>
      <c r="AE25" s="69">
        <v>1</v>
      </c>
      <c r="AF25" s="69">
        <v>1</v>
      </c>
      <c r="AG25" s="8"/>
      <c r="AH25" s="13">
        <f t="shared" si="3"/>
        <v>0</v>
      </c>
      <c r="AI25" s="13">
        <f t="shared" si="4"/>
        <v>0</v>
      </c>
      <c r="AJ25" s="13">
        <f t="shared" si="5"/>
        <v>0</v>
      </c>
      <c r="AK25" s="13">
        <f t="shared" si="6"/>
        <v>0</v>
      </c>
      <c r="AL25" s="13">
        <f t="shared" si="7"/>
        <v>0</v>
      </c>
      <c r="AM25" s="13">
        <f t="shared" si="8"/>
        <v>0</v>
      </c>
      <c r="AN25" s="13">
        <f t="shared" si="9"/>
        <v>0</v>
      </c>
      <c r="AO25" s="13">
        <f t="shared" si="10"/>
        <v>0</v>
      </c>
      <c r="AP25" s="13">
        <f t="shared" si="11"/>
        <v>0</v>
      </c>
      <c r="AQ25" s="13">
        <f t="shared" si="12"/>
        <v>0</v>
      </c>
      <c r="AR25" s="13">
        <f t="shared" si="13"/>
        <v>0</v>
      </c>
      <c r="AS25" s="13">
        <f t="shared" si="14"/>
        <v>0</v>
      </c>
      <c r="AT25" s="13">
        <f t="shared" si="15"/>
        <v>0</v>
      </c>
      <c r="AU25" s="13">
        <f t="shared" si="16"/>
        <v>0</v>
      </c>
      <c r="AV25" s="13">
        <f t="shared" si="17"/>
        <v>0</v>
      </c>
      <c r="AW25" s="13">
        <f t="shared" si="18"/>
        <v>0</v>
      </c>
      <c r="AX25" s="3"/>
    </row>
    <row r="26" spans="1:50" ht="12.75" customHeight="1">
      <c r="A26" s="8" t="str">
        <f>IF(C26=Форма!$B$7*1,"1 месяц",IF(C26&gt;Форма!$B$7,(LEFT(A25,SEARCH(" ",A25,1)-1)+1)&amp;" месяц",""))</f>
        <v/>
      </c>
      <c r="B26" s="32" t="str">
        <f>IF(SUM($E$6:$L26)=0,"-",IF(SUM($E26:$L26)&gt;0,IF(AND($C26&gt;=$B$1,$C26&lt;=$B$2)*1=1,$A$1,"факт"),"прогноз"))</f>
        <v>-</v>
      </c>
      <c r="C26" s="33">
        <v>42248</v>
      </c>
      <c r="D26" s="34">
        <f>VLOOKUP($C26,'F1'!$A:$B,2,0)</f>
        <v>22</v>
      </c>
      <c r="E26" s="14"/>
      <c r="F26" s="14"/>
      <c r="G26" s="14"/>
      <c r="H26" s="14"/>
      <c r="I26" s="14"/>
      <c r="J26" s="14"/>
      <c r="K26" s="14"/>
      <c r="L26" s="14"/>
      <c r="M26" s="204">
        <f t="shared" si="25"/>
        <v>0</v>
      </c>
      <c r="N26" s="15">
        <f t="shared" si="25"/>
        <v>0</v>
      </c>
      <c r="O26" s="15">
        <f t="shared" si="25"/>
        <v>0</v>
      </c>
      <c r="P26" s="15">
        <f t="shared" si="25"/>
        <v>0</v>
      </c>
      <c r="Q26" s="204">
        <f t="shared" si="25"/>
        <v>0</v>
      </c>
      <c r="R26" s="15">
        <f t="shared" si="25"/>
        <v>0</v>
      </c>
      <c r="S26" s="15">
        <f t="shared" si="25"/>
        <v>0</v>
      </c>
      <c r="T26" s="15">
        <f t="shared" si="25"/>
        <v>0</v>
      </c>
      <c r="U26" s="9">
        <f t="shared" si="19"/>
        <v>0</v>
      </c>
      <c r="V26" s="9">
        <f t="shared" si="20"/>
        <v>0</v>
      </c>
      <c r="W26" s="28">
        <f t="shared" si="21"/>
        <v>0</v>
      </c>
      <c r="X26" s="9">
        <f t="shared" si="22"/>
        <v>0</v>
      </c>
      <c r="Y26" s="9">
        <f t="shared" si="23"/>
        <v>0</v>
      </c>
      <c r="Z26" s="28">
        <f t="shared" si="24"/>
        <v>0</v>
      </c>
      <c r="AA26" s="8"/>
      <c r="AB26" s="155">
        <f>IF(OR($M26="",$M26=0),0,IF(AB$2&lt;10,VLOOKUP(TEXT($C26,"МММ"),'Расчет нагрузки'!$AA$2:$AE$13,AB$2,0),$D26*AB$2))</f>
        <v>0</v>
      </c>
      <c r="AC26" s="155">
        <f>IF(OR($Q26="",$Q26=0),0,IF(AC$2&lt;10,VLOOKUP(TEXT($C26,"МММ"),'Расчет нагрузки'!$AA$2:$AE$13,AC$2,0),$D26*AC$2))</f>
        <v>0</v>
      </c>
      <c r="AD26" s="8"/>
      <c r="AE26" s="69">
        <v>1</v>
      </c>
      <c r="AF26" s="69">
        <v>1</v>
      </c>
      <c r="AG26" s="8"/>
      <c r="AH26" s="13">
        <f t="shared" si="3"/>
        <v>0</v>
      </c>
      <c r="AI26" s="13">
        <f t="shared" si="4"/>
        <v>0</v>
      </c>
      <c r="AJ26" s="13">
        <f t="shared" si="5"/>
        <v>0</v>
      </c>
      <c r="AK26" s="13">
        <f t="shared" si="6"/>
        <v>0</v>
      </c>
      <c r="AL26" s="13">
        <f t="shared" si="7"/>
        <v>0</v>
      </c>
      <c r="AM26" s="13">
        <f t="shared" si="8"/>
        <v>0</v>
      </c>
      <c r="AN26" s="13">
        <f t="shared" si="9"/>
        <v>0</v>
      </c>
      <c r="AO26" s="13">
        <f t="shared" si="10"/>
        <v>0</v>
      </c>
      <c r="AP26" s="13">
        <f t="shared" si="11"/>
        <v>0</v>
      </c>
      <c r="AQ26" s="13">
        <f t="shared" si="12"/>
        <v>0</v>
      </c>
      <c r="AR26" s="13">
        <f t="shared" si="13"/>
        <v>0</v>
      </c>
      <c r="AS26" s="13">
        <f t="shared" si="14"/>
        <v>0</v>
      </c>
      <c r="AT26" s="13">
        <f t="shared" si="15"/>
        <v>0</v>
      </c>
      <c r="AU26" s="13">
        <f t="shared" si="16"/>
        <v>0</v>
      </c>
      <c r="AV26" s="13">
        <f t="shared" si="17"/>
        <v>0</v>
      </c>
      <c r="AW26" s="13">
        <f t="shared" si="18"/>
        <v>0</v>
      </c>
      <c r="AX26" s="3"/>
    </row>
    <row r="27" spans="1:50" ht="12.75" customHeight="1">
      <c r="A27" s="8" t="str">
        <f>IF(C27=Форма!$B$7*1,"1 месяц",IF(C27&gt;Форма!$B$7,(LEFT(A26,SEARCH(" ",A26,1)-1)+1)&amp;" месяц",""))</f>
        <v/>
      </c>
      <c r="B27" s="32" t="str">
        <f>IF(SUM($E$6:$L27)=0,"-",IF(SUM($E27:$L27)&gt;0,IF(AND($C27&gt;=$B$1,$C27&lt;=$B$2)*1=1,$A$1,"факт"),"прогноз"))</f>
        <v>-</v>
      </c>
      <c r="C27" s="33">
        <v>42278</v>
      </c>
      <c r="D27" s="34">
        <f>VLOOKUP($C27,'F1'!$A:$B,2,0)</f>
        <v>22</v>
      </c>
      <c r="E27" s="14"/>
      <c r="F27" s="14"/>
      <c r="G27" s="14"/>
      <c r="H27" s="14"/>
      <c r="I27" s="14"/>
      <c r="J27" s="14"/>
      <c r="K27" s="14"/>
      <c r="L27" s="14"/>
      <c r="M27" s="204">
        <f t="shared" si="25"/>
        <v>0</v>
      </c>
      <c r="N27" s="15">
        <f t="shared" si="25"/>
        <v>0</v>
      </c>
      <c r="O27" s="15">
        <f t="shared" si="25"/>
        <v>0</v>
      </c>
      <c r="P27" s="15">
        <f t="shared" si="25"/>
        <v>0</v>
      </c>
      <c r="Q27" s="204">
        <f t="shared" si="25"/>
        <v>0</v>
      </c>
      <c r="R27" s="15">
        <f t="shared" si="25"/>
        <v>0</v>
      </c>
      <c r="S27" s="15">
        <f t="shared" si="25"/>
        <v>0</v>
      </c>
      <c r="T27" s="15">
        <f t="shared" si="25"/>
        <v>0</v>
      </c>
      <c r="U27" s="9">
        <f t="shared" si="19"/>
        <v>0</v>
      </c>
      <c r="V27" s="9">
        <f t="shared" si="20"/>
        <v>0</v>
      </c>
      <c r="W27" s="28">
        <f t="shared" si="21"/>
        <v>0</v>
      </c>
      <c r="X27" s="9">
        <f t="shared" si="22"/>
        <v>0</v>
      </c>
      <c r="Y27" s="9">
        <f t="shared" si="23"/>
        <v>0</v>
      </c>
      <c r="Z27" s="28">
        <f t="shared" si="24"/>
        <v>0</v>
      </c>
      <c r="AA27" s="8"/>
      <c r="AB27" s="155">
        <f>IF(OR($M27="",$M27=0),0,IF(AB$2&lt;10,VLOOKUP(TEXT($C27,"МММ"),'Расчет нагрузки'!$AA$2:$AE$13,AB$2,0),$D27*AB$2))</f>
        <v>0</v>
      </c>
      <c r="AC27" s="155">
        <f>IF(OR($Q27="",$Q27=0),0,IF(AC$2&lt;10,VLOOKUP(TEXT($C27,"МММ"),'Расчет нагрузки'!$AA$2:$AE$13,AC$2,0),$D27*AC$2))</f>
        <v>0</v>
      </c>
      <c r="AD27" s="8"/>
      <c r="AE27" s="69">
        <v>1</v>
      </c>
      <c r="AF27" s="69">
        <v>1</v>
      </c>
      <c r="AG27" s="8"/>
      <c r="AH27" s="13">
        <f t="shared" si="3"/>
        <v>0</v>
      </c>
      <c r="AI27" s="13">
        <f t="shared" si="4"/>
        <v>0</v>
      </c>
      <c r="AJ27" s="13">
        <f t="shared" si="5"/>
        <v>0</v>
      </c>
      <c r="AK27" s="13">
        <f t="shared" si="6"/>
        <v>0</v>
      </c>
      <c r="AL27" s="13">
        <f t="shared" si="7"/>
        <v>0</v>
      </c>
      <c r="AM27" s="13">
        <f t="shared" si="8"/>
        <v>0</v>
      </c>
      <c r="AN27" s="13">
        <f t="shared" si="9"/>
        <v>0</v>
      </c>
      <c r="AO27" s="13">
        <f t="shared" si="10"/>
        <v>0</v>
      </c>
      <c r="AP27" s="13">
        <f t="shared" si="11"/>
        <v>0</v>
      </c>
      <c r="AQ27" s="13">
        <f t="shared" si="12"/>
        <v>0</v>
      </c>
      <c r="AR27" s="13">
        <f t="shared" si="13"/>
        <v>0</v>
      </c>
      <c r="AS27" s="13">
        <f t="shared" si="14"/>
        <v>0</v>
      </c>
      <c r="AT27" s="13">
        <f t="shared" si="15"/>
        <v>0</v>
      </c>
      <c r="AU27" s="13">
        <f t="shared" si="16"/>
        <v>0</v>
      </c>
      <c r="AV27" s="13">
        <f t="shared" si="17"/>
        <v>0</v>
      </c>
      <c r="AW27" s="13">
        <f t="shared" si="18"/>
        <v>0</v>
      </c>
      <c r="AX27" s="3"/>
    </row>
    <row r="28" spans="1:50" ht="12.75" customHeight="1">
      <c r="A28" s="8" t="str">
        <f>IF(C28=Форма!$B$7*1,"1 месяц",IF(C28&gt;Форма!$B$7,(LEFT(A27,SEARCH(" ",A27,1)-1)+1)&amp;" месяц",""))</f>
        <v/>
      </c>
      <c r="B28" s="32" t="str">
        <f>IF(SUM($E$6:$L28)=0,"-",IF(SUM($E28:$L28)&gt;0,IF(AND($C28&gt;=$B$1,$C28&lt;=$B$2)*1=1,$A$1,"факт"),"прогноз"))</f>
        <v>-</v>
      </c>
      <c r="C28" s="33">
        <v>42309</v>
      </c>
      <c r="D28" s="34">
        <f>VLOOKUP($C28,'F1'!$A:$B,2,0)</f>
        <v>20</v>
      </c>
      <c r="E28" s="14"/>
      <c r="F28" s="14"/>
      <c r="G28" s="14"/>
      <c r="H28" s="14"/>
      <c r="I28" s="14"/>
      <c r="J28" s="14"/>
      <c r="K28" s="14"/>
      <c r="L28" s="14"/>
      <c r="M28" s="204">
        <f t="shared" si="25"/>
        <v>0</v>
      </c>
      <c r="N28" s="15">
        <f t="shared" si="25"/>
        <v>0</v>
      </c>
      <c r="O28" s="15">
        <f t="shared" si="25"/>
        <v>0</v>
      </c>
      <c r="P28" s="15">
        <f t="shared" si="25"/>
        <v>0</v>
      </c>
      <c r="Q28" s="204">
        <f t="shared" si="25"/>
        <v>0</v>
      </c>
      <c r="R28" s="15">
        <f t="shared" si="25"/>
        <v>0</v>
      </c>
      <c r="S28" s="15">
        <f t="shared" si="25"/>
        <v>0</v>
      </c>
      <c r="T28" s="15">
        <f t="shared" si="25"/>
        <v>0</v>
      </c>
      <c r="U28" s="9">
        <f t="shared" si="19"/>
        <v>0</v>
      </c>
      <c r="V28" s="9">
        <f t="shared" si="20"/>
        <v>0</v>
      </c>
      <c r="W28" s="28">
        <f t="shared" si="21"/>
        <v>0</v>
      </c>
      <c r="X28" s="9">
        <f t="shared" si="22"/>
        <v>0</v>
      </c>
      <c r="Y28" s="9">
        <f t="shared" si="23"/>
        <v>0</v>
      </c>
      <c r="Z28" s="28">
        <f t="shared" si="24"/>
        <v>0</v>
      </c>
      <c r="AA28" s="8"/>
      <c r="AB28" s="155">
        <f>IF(OR($M28="",$M28=0),0,IF(AB$2&lt;10,VLOOKUP(TEXT($C28,"МММ"),'Расчет нагрузки'!$AA$2:$AE$13,AB$2,0),$D28*AB$2))</f>
        <v>0</v>
      </c>
      <c r="AC28" s="155">
        <f>IF(OR($Q28="",$Q28=0),0,IF(AC$2&lt;10,VLOOKUP(TEXT($C28,"МММ"),'Расчет нагрузки'!$AA$2:$AE$13,AC$2,0),$D28*AC$2))</f>
        <v>0</v>
      </c>
      <c r="AD28" s="8"/>
      <c r="AE28" s="69">
        <v>1</v>
      </c>
      <c r="AF28" s="69">
        <v>1</v>
      </c>
      <c r="AG28" s="8"/>
      <c r="AH28" s="13">
        <f t="shared" si="3"/>
        <v>0</v>
      </c>
      <c r="AI28" s="13">
        <f t="shared" si="4"/>
        <v>0</v>
      </c>
      <c r="AJ28" s="13">
        <f t="shared" si="5"/>
        <v>0</v>
      </c>
      <c r="AK28" s="13">
        <f t="shared" si="6"/>
        <v>0</v>
      </c>
      <c r="AL28" s="13">
        <f t="shared" si="7"/>
        <v>0</v>
      </c>
      <c r="AM28" s="13">
        <f t="shared" si="8"/>
        <v>0</v>
      </c>
      <c r="AN28" s="13">
        <f t="shared" si="9"/>
        <v>0</v>
      </c>
      <c r="AO28" s="13">
        <f t="shared" si="10"/>
        <v>0</v>
      </c>
      <c r="AP28" s="13">
        <f t="shared" si="11"/>
        <v>0</v>
      </c>
      <c r="AQ28" s="13">
        <f t="shared" si="12"/>
        <v>0</v>
      </c>
      <c r="AR28" s="13">
        <f t="shared" si="13"/>
        <v>0</v>
      </c>
      <c r="AS28" s="13">
        <f t="shared" si="14"/>
        <v>0</v>
      </c>
      <c r="AT28" s="13">
        <f t="shared" si="15"/>
        <v>0</v>
      </c>
      <c r="AU28" s="13">
        <f t="shared" si="16"/>
        <v>0</v>
      </c>
      <c r="AV28" s="13">
        <f t="shared" si="17"/>
        <v>0</v>
      </c>
      <c r="AW28" s="13">
        <f t="shared" si="18"/>
        <v>0</v>
      </c>
      <c r="AX28" s="3"/>
    </row>
    <row r="29" spans="1:50" ht="12.75" customHeight="1">
      <c r="A29" s="8" t="str">
        <f>IF(C29=Форма!$B$7*1,"1 месяц",IF(C29&gt;Форма!$B$7,(LEFT(A28,SEARCH(" ",A28,1)-1)+1)&amp;" месяц",""))</f>
        <v/>
      </c>
      <c r="B29" s="32" t="str">
        <f>IF(SUM($E$6:$L29)=0,"-",IF(SUM($E29:$L29)&gt;0,IF(AND($C29&gt;=$B$1,$C29&lt;=$B$2)*1=1,$A$1,"факт"),"прогноз"))</f>
        <v>-</v>
      </c>
      <c r="C29" s="33">
        <v>42339</v>
      </c>
      <c r="D29" s="34">
        <f>VLOOKUP($C29,'F1'!$A:$B,2,0)</f>
        <v>23</v>
      </c>
      <c r="E29" s="14"/>
      <c r="F29" s="14"/>
      <c r="G29" s="14"/>
      <c r="H29" s="14"/>
      <c r="I29" s="14"/>
      <c r="J29" s="14"/>
      <c r="K29" s="14"/>
      <c r="L29" s="14"/>
      <c r="M29" s="204">
        <f t="shared" si="25"/>
        <v>0</v>
      </c>
      <c r="N29" s="15">
        <f t="shared" si="25"/>
        <v>0</v>
      </c>
      <c r="O29" s="15">
        <f t="shared" si="25"/>
        <v>0</v>
      </c>
      <c r="P29" s="15">
        <f t="shared" si="25"/>
        <v>0</v>
      </c>
      <c r="Q29" s="204">
        <f t="shared" si="25"/>
        <v>0</v>
      </c>
      <c r="R29" s="15">
        <f t="shared" si="25"/>
        <v>0</v>
      </c>
      <c r="S29" s="15">
        <f t="shared" si="25"/>
        <v>0</v>
      </c>
      <c r="T29" s="15">
        <f t="shared" si="25"/>
        <v>0</v>
      </c>
      <c r="U29" s="9">
        <f t="shared" si="19"/>
        <v>0</v>
      </c>
      <c r="V29" s="9">
        <f t="shared" si="20"/>
        <v>0</v>
      </c>
      <c r="W29" s="28">
        <f t="shared" si="21"/>
        <v>0</v>
      </c>
      <c r="X29" s="9">
        <f t="shared" si="22"/>
        <v>0</v>
      </c>
      <c r="Y29" s="9">
        <f t="shared" si="23"/>
        <v>0</v>
      </c>
      <c r="Z29" s="28">
        <f t="shared" si="24"/>
        <v>0</v>
      </c>
      <c r="AA29" s="8"/>
      <c r="AB29" s="155">
        <f>IF(OR($M29="",$M29=0),0,IF(AB$2&lt;10,VLOOKUP(TEXT($C29,"МММ"),'Расчет нагрузки'!$AA$2:$AE$13,AB$2,0),$D29*AB$2))</f>
        <v>0</v>
      </c>
      <c r="AC29" s="155">
        <f>IF(OR($Q29="",$Q29=0),0,IF(AC$2&lt;10,VLOOKUP(TEXT($C29,"МММ"),'Расчет нагрузки'!$AA$2:$AE$13,AC$2,0),$D29*AC$2))</f>
        <v>0</v>
      </c>
      <c r="AD29" s="8"/>
      <c r="AE29" s="69">
        <v>1</v>
      </c>
      <c r="AF29" s="69">
        <v>1</v>
      </c>
      <c r="AG29" s="8"/>
      <c r="AH29" s="13">
        <f t="shared" si="3"/>
        <v>0</v>
      </c>
      <c r="AI29" s="13">
        <f t="shared" si="4"/>
        <v>0</v>
      </c>
      <c r="AJ29" s="13">
        <f t="shared" si="5"/>
        <v>0</v>
      </c>
      <c r="AK29" s="13">
        <f t="shared" si="6"/>
        <v>0</v>
      </c>
      <c r="AL29" s="13">
        <f t="shared" si="7"/>
        <v>0</v>
      </c>
      <c r="AM29" s="13">
        <f t="shared" si="8"/>
        <v>0</v>
      </c>
      <c r="AN29" s="13">
        <f t="shared" si="9"/>
        <v>0</v>
      </c>
      <c r="AO29" s="13">
        <f t="shared" si="10"/>
        <v>0</v>
      </c>
      <c r="AP29" s="13">
        <f t="shared" si="11"/>
        <v>0</v>
      </c>
      <c r="AQ29" s="13">
        <f t="shared" si="12"/>
        <v>0</v>
      </c>
      <c r="AR29" s="13">
        <f t="shared" si="13"/>
        <v>0</v>
      </c>
      <c r="AS29" s="13">
        <f t="shared" si="14"/>
        <v>0</v>
      </c>
      <c r="AT29" s="13">
        <f t="shared" si="15"/>
        <v>0</v>
      </c>
      <c r="AU29" s="13">
        <f t="shared" si="16"/>
        <v>0</v>
      </c>
      <c r="AV29" s="13">
        <f t="shared" si="17"/>
        <v>0</v>
      </c>
      <c r="AW29" s="13">
        <f t="shared" si="18"/>
        <v>0</v>
      </c>
      <c r="AX29" s="3"/>
    </row>
    <row r="30" spans="1:50" ht="12.75" customHeight="1">
      <c r="A30" s="8" t="str">
        <f>IF(C30=Форма!$B$7*1,"1 месяц",IF(C30&gt;Форма!$B$7,(LEFT(A29,SEARCH(" ",A29,1)-1)+1)&amp;" месяц",""))</f>
        <v/>
      </c>
      <c r="B30" s="32" t="str">
        <f>IF(SUM($E$6:$L30)=0,"-",IF(SUM($E30:$L30)&gt;0,IF(AND($C30&gt;=$B$1,$C30&lt;=$B$2)*1=1,$A$1,"факт"),"прогноз"))</f>
        <v>-</v>
      </c>
      <c r="C30" s="33">
        <v>42370</v>
      </c>
      <c r="D30" s="34">
        <f>VLOOKUP($C30,'F1'!$A:$B,2,0)</f>
        <v>15</v>
      </c>
      <c r="E30" s="14"/>
      <c r="F30" s="14"/>
      <c r="G30" s="14"/>
      <c r="H30" s="14"/>
      <c r="I30" s="14"/>
      <c r="J30" s="14"/>
      <c r="K30" s="14"/>
      <c r="L30" s="14"/>
      <c r="M30" s="204">
        <f t="shared" si="25"/>
        <v>0</v>
      </c>
      <c r="N30" s="15">
        <f t="shared" si="25"/>
        <v>0</v>
      </c>
      <c r="O30" s="15">
        <f t="shared" si="25"/>
        <v>0</v>
      </c>
      <c r="P30" s="15">
        <f t="shared" si="25"/>
        <v>0</v>
      </c>
      <c r="Q30" s="204">
        <f t="shared" si="25"/>
        <v>0</v>
      </c>
      <c r="R30" s="15">
        <f t="shared" si="25"/>
        <v>0</v>
      </c>
      <c r="S30" s="15">
        <f t="shared" si="25"/>
        <v>0</v>
      </c>
      <c r="T30" s="15">
        <f t="shared" si="25"/>
        <v>0</v>
      </c>
      <c r="U30" s="9">
        <f t="shared" si="19"/>
        <v>0</v>
      </c>
      <c r="V30" s="9">
        <f t="shared" si="20"/>
        <v>0</v>
      </c>
      <c r="W30" s="28">
        <f t="shared" si="21"/>
        <v>0</v>
      </c>
      <c r="X30" s="9">
        <f t="shared" si="22"/>
        <v>0</v>
      </c>
      <c r="Y30" s="9">
        <f t="shared" si="23"/>
        <v>0</v>
      </c>
      <c r="Z30" s="28">
        <f t="shared" si="24"/>
        <v>0</v>
      </c>
      <c r="AA30" s="8"/>
      <c r="AB30" s="155">
        <f>IF(OR($M30="",$M30=0),0,IF(AB$2&lt;10,VLOOKUP(TEXT($C30,"МММ"),'Расчет нагрузки'!$AA$2:$AE$13,AB$2,0),$D30*AB$2))</f>
        <v>0</v>
      </c>
      <c r="AC30" s="155">
        <f>IF(OR($Q30="",$Q30=0),0,IF(AC$2&lt;10,VLOOKUP(TEXT($C30,"МММ"),'Расчет нагрузки'!$AA$2:$AE$13,AC$2,0),$D30*AC$2))</f>
        <v>0</v>
      </c>
      <c r="AD30" s="8"/>
      <c r="AE30" s="69">
        <v>1</v>
      </c>
      <c r="AF30" s="69">
        <v>1</v>
      </c>
      <c r="AG30" s="8"/>
      <c r="AH30" s="13">
        <f t="shared" si="3"/>
        <v>0</v>
      </c>
      <c r="AI30" s="13">
        <f t="shared" si="4"/>
        <v>0</v>
      </c>
      <c r="AJ30" s="13">
        <f t="shared" si="5"/>
        <v>0</v>
      </c>
      <c r="AK30" s="13">
        <f t="shared" si="6"/>
        <v>0</v>
      </c>
      <c r="AL30" s="13">
        <f t="shared" si="7"/>
        <v>0</v>
      </c>
      <c r="AM30" s="13">
        <f t="shared" si="8"/>
        <v>0</v>
      </c>
      <c r="AN30" s="13">
        <f t="shared" si="9"/>
        <v>0</v>
      </c>
      <c r="AO30" s="13">
        <f t="shared" si="10"/>
        <v>0</v>
      </c>
      <c r="AP30" s="13">
        <f t="shared" si="11"/>
        <v>0</v>
      </c>
      <c r="AQ30" s="13">
        <f t="shared" si="12"/>
        <v>0</v>
      </c>
      <c r="AR30" s="13">
        <f t="shared" si="13"/>
        <v>0</v>
      </c>
      <c r="AS30" s="13">
        <f t="shared" si="14"/>
        <v>0</v>
      </c>
      <c r="AT30" s="13">
        <f t="shared" si="15"/>
        <v>0</v>
      </c>
      <c r="AU30" s="13">
        <f t="shared" si="16"/>
        <v>0</v>
      </c>
      <c r="AV30" s="13">
        <f t="shared" si="17"/>
        <v>0</v>
      </c>
      <c r="AW30" s="13">
        <f t="shared" si="18"/>
        <v>0</v>
      </c>
      <c r="AX30" s="3"/>
    </row>
    <row r="31" spans="1:50" ht="12.75" customHeight="1">
      <c r="A31" s="8" t="str">
        <f>IF(C31=Форма!$B$7*1,"1 месяц",IF(C31&gt;Форма!$B$7,(LEFT(A30,SEARCH(" ",A30,1)-1)+1)&amp;" месяц",""))</f>
        <v/>
      </c>
      <c r="B31" s="32" t="str">
        <f>IF(SUM($E$6:$L31)=0,"-",IF(SUM($E31:$L31)&gt;0,IF(AND($C31&gt;=$B$1,$C31&lt;=$B$2)*1=1,$A$1,"факт"),"прогноз"))</f>
        <v>-</v>
      </c>
      <c r="C31" s="33">
        <v>42401</v>
      </c>
      <c r="D31" s="34">
        <f>VLOOKUP($C31,'F1'!$A:$B,2,0)</f>
        <v>20</v>
      </c>
      <c r="E31" s="14"/>
      <c r="F31" s="14"/>
      <c r="G31" s="14"/>
      <c r="H31" s="14"/>
      <c r="I31" s="14"/>
      <c r="J31" s="14"/>
      <c r="K31" s="14"/>
      <c r="L31" s="14"/>
      <c r="M31" s="204">
        <f t="shared" si="25"/>
        <v>0</v>
      </c>
      <c r="N31" s="15">
        <f t="shared" si="25"/>
        <v>0</v>
      </c>
      <c r="O31" s="15">
        <f t="shared" si="25"/>
        <v>0</v>
      </c>
      <c r="P31" s="15">
        <f t="shared" si="25"/>
        <v>0</v>
      </c>
      <c r="Q31" s="204">
        <f t="shared" si="25"/>
        <v>0</v>
      </c>
      <c r="R31" s="15">
        <f t="shared" si="25"/>
        <v>0</v>
      </c>
      <c r="S31" s="15">
        <f t="shared" si="25"/>
        <v>0</v>
      </c>
      <c r="T31" s="15">
        <f t="shared" si="25"/>
        <v>0</v>
      </c>
      <c r="U31" s="9">
        <f t="shared" si="19"/>
        <v>0</v>
      </c>
      <c r="V31" s="9">
        <f t="shared" si="20"/>
        <v>0</v>
      </c>
      <c r="W31" s="28">
        <f t="shared" si="21"/>
        <v>0</v>
      </c>
      <c r="X31" s="9">
        <f t="shared" si="22"/>
        <v>0</v>
      </c>
      <c r="Y31" s="9">
        <f t="shared" si="23"/>
        <v>0</v>
      </c>
      <c r="Z31" s="28">
        <f t="shared" si="24"/>
        <v>0</v>
      </c>
      <c r="AA31" s="8"/>
      <c r="AB31" s="155">
        <f>IF(OR($M31="",$M31=0),0,IF(AB$2&lt;10,VLOOKUP(TEXT($C31,"МММ"),'Расчет нагрузки'!$AA$2:$AE$13,AB$2,0),$D31*AB$2))</f>
        <v>0</v>
      </c>
      <c r="AC31" s="155">
        <f>IF(OR($Q31="",$Q31=0),0,IF(AC$2&lt;10,VLOOKUP(TEXT($C31,"МММ"),'Расчет нагрузки'!$AA$2:$AE$13,AC$2,0),$D31*AC$2))</f>
        <v>0</v>
      </c>
      <c r="AD31" s="8"/>
      <c r="AE31" s="69">
        <v>1</v>
      </c>
      <c r="AF31" s="69">
        <v>1</v>
      </c>
      <c r="AG31" s="8"/>
      <c r="AH31" s="13">
        <f t="shared" si="3"/>
        <v>0</v>
      </c>
      <c r="AI31" s="13">
        <f t="shared" si="4"/>
        <v>0</v>
      </c>
      <c r="AJ31" s="13">
        <f t="shared" si="5"/>
        <v>0</v>
      </c>
      <c r="AK31" s="13">
        <f t="shared" si="6"/>
        <v>0</v>
      </c>
      <c r="AL31" s="13">
        <f t="shared" si="7"/>
        <v>0</v>
      </c>
      <c r="AM31" s="13">
        <f t="shared" si="8"/>
        <v>0</v>
      </c>
      <c r="AN31" s="13">
        <f t="shared" si="9"/>
        <v>0</v>
      </c>
      <c r="AO31" s="13">
        <f t="shared" si="10"/>
        <v>0</v>
      </c>
      <c r="AP31" s="13">
        <f t="shared" si="11"/>
        <v>0</v>
      </c>
      <c r="AQ31" s="13">
        <f t="shared" si="12"/>
        <v>0</v>
      </c>
      <c r="AR31" s="13">
        <f t="shared" si="13"/>
        <v>0</v>
      </c>
      <c r="AS31" s="13">
        <f t="shared" si="14"/>
        <v>0</v>
      </c>
      <c r="AT31" s="13">
        <f t="shared" si="15"/>
        <v>0</v>
      </c>
      <c r="AU31" s="13">
        <f t="shared" si="16"/>
        <v>0</v>
      </c>
      <c r="AV31" s="13">
        <f t="shared" si="17"/>
        <v>0</v>
      </c>
      <c r="AW31" s="13">
        <f t="shared" si="18"/>
        <v>0</v>
      </c>
      <c r="AX31" s="3"/>
    </row>
    <row r="32" spans="1:50" ht="12.75" customHeight="1">
      <c r="A32" s="8" t="str">
        <f>IF(C32=Форма!$B$7*1,"1 месяц",IF(C32&gt;Форма!$B$7,(LEFT(A31,SEARCH(" ",A31,1)-1)+1)&amp;" месяц",""))</f>
        <v/>
      </c>
      <c r="B32" s="32" t="str">
        <f>IF(SUM($E$6:$L32)=0,"-",IF(SUM($E32:$L32)&gt;0,IF(AND($C32&gt;=$B$1,$C32&lt;=$B$2)*1=1,$A$1,"факт"),"прогноз"))</f>
        <v>-</v>
      </c>
      <c r="C32" s="33">
        <v>42430</v>
      </c>
      <c r="D32" s="34">
        <f>VLOOKUP($C32,'F1'!$A:$B,2,0)</f>
        <v>21</v>
      </c>
      <c r="E32" s="14"/>
      <c r="F32" s="14"/>
      <c r="G32" s="14"/>
      <c r="H32" s="14"/>
      <c r="I32" s="14"/>
      <c r="J32" s="14"/>
      <c r="K32" s="14"/>
      <c r="L32" s="14"/>
      <c r="M32" s="204">
        <f t="shared" si="25"/>
        <v>0</v>
      </c>
      <c r="N32" s="15">
        <f t="shared" si="25"/>
        <v>0</v>
      </c>
      <c r="O32" s="15">
        <f t="shared" si="25"/>
        <v>0</v>
      </c>
      <c r="P32" s="15">
        <f t="shared" si="25"/>
        <v>0</v>
      </c>
      <c r="Q32" s="204">
        <f t="shared" si="25"/>
        <v>0</v>
      </c>
      <c r="R32" s="15">
        <f t="shared" si="25"/>
        <v>0</v>
      </c>
      <c r="S32" s="15">
        <f t="shared" si="25"/>
        <v>0</v>
      </c>
      <c r="T32" s="15">
        <f t="shared" si="25"/>
        <v>0</v>
      </c>
      <c r="U32" s="9">
        <f t="shared" si="19"/>
        <v>0</v>
      </c>
      <c r="V32" s="9">
        <f t="shared" si="20"/>
        <v>0</v>
      </c>
      <c r="W32" s="28">
        <f t="shared" si="21"/>
        <v>0</v>
      </c>
      <c r="X32" s="9">
        <f t="shared" si="22"/>
        <v>0</v>
      </c>
      <c r="Y32" s="9">
        <f t="shared" si="23"/>
        <v>0</v>
      </c>
      <c r="Z32" s="28">
        <f t="shared" si="24"/>
        <v>0</v>
      </c>
      <c r="AA32" s="8"/>
      <c r="AB32" s="155">
        <f>IF(OR($M32="",$M32=0),0,IF(AB$2&lt;10,VLOOKUP(TEXT($C32,"МММ"),'Расчет нагрузки'!$AA$2:$AE$13,AB$2,0),$D32*AB$2))</f>
        <v>0</v>
      </c>
      <c r="AC32" s="155">
        <f>IF(OR($Q32="",$Q32=0),0,IF(AC$2&lt;10,VLOOKUP(TEXT($C32,"МММ"),'Расчет нагрузки'!$AA$2:$AE$13,AC$2,0),$D32*AC$2))</f>
        <v>0</v>
      </c>
      <c r="AD32" s="8"/>
      <c r="AE32" s="69">
        <v>1</v>
      </c>
      <c r="AF32" s="69">
        <v>1</v>
      </c>
      <c r="AG32" s="8"/>
      <c r="AH32" s="13">
        <f t="shared" si="3"/>
        <v>0</v>
      </c>
      <c r="AI32" s="13">
        <f t="shared" si="4"/>
        <v>0</v>
      </c>
      <c r="AJ32" s="13">
        <f t="shared" si="5"/>
        <v>0</v>
      </c>
      <c r="AK32" s="13">
        <f t="shared" si="6"/>
        <v>0</v>
      </c>
      <c r="AL32" s="13">
        <f t="shared" si="7"/>
        <v>0</v>
      </c>
      <c r="AM32" s="13">
        <f t="shared" si="8"/>
        <v>0</v>
      </c>
      <c r="AN32" s="13">
        <f t="shared" si="9"/>
        <v>0</v>
      </c>
      <c r="AO32" s="13">
        <f t="shared" si="10"/>
        <v>0</v>
      </c>
      <c r="AP32" s="13">
        <f t="shared" si="11"/>
        <v>0</v>
      </c>
      <c r="AQ32" s="13">
        <f t="shared" si="12"/>
        <v>0</v>
      </c>
      <c r="AR32" s="13">
        <f t="shared" si="13"/>
        <v>0</v>
      </c>
      <c r="AS32" s="13">
        <f t="shared" si="14"/>
        <v>0</v>
      </c>
      <c r="AT32" s="13">
        <f t="shared" si="15"/>
        <v>0</v>
      </c>
      <c r="AU32" s="13">
        <f t="shared" si="16"/>
        <v>0</v>
      </c>
      <c r="AV32" s="13">
        <f t="shared" si="17"/>
        <v>0</v>
      </c>
      <c r="AW32" s="13">
        <f t="shared" si="18"/>
        <v>0</v>
      </c>
      <c r="AX32" s="3"/>
    </row>
    <row r="33" spans="1:57" ht="12.75" customHeight="1">
      <c r="A33" s="8" t="str">
        <f>IF(C33=Форма!$B$7*1,"1 месяц",IF(C33&gt;Форма!$B$7,(LEFT(A32,SEARCH(" ",A32,1)-1)+1)&amp;" месяц",""))</f>
        <v/>
      </c>
      <c r="B33" s="32" t="str">
        <f>IF(SUM($E$6:$L33)=0,"-",IF(SUM($E33:$L33)&gt;0,IF(AND($C33&gt;=$B$1,$C33&lt;=$B$2)*1=1,$A$1,"факт"),"прогноз"))</f>
        <v>-</v>
      </c>
      <c r="C33" s="33">
        <v>42461</v>
      </c>
      <c r="D33" s="34">
        <f>VLOOKUP($C33,'F1'!$A:$B,2,0)</f>
        <v>21</v>
      </c>
      <c r="E33" s="14"/>
      <c r="F33" s="14"/>
      <c r="G33" s="14"/>
      <c r="H33" s="14"/>
      <c r="I33" s="14"/>
      <c r="J33" s="14"/>
      <c r="K33" s="14"/>
      <c r="L33" s="14"/>
      <c r="M33" s="204">
        <f t="shared" si="25"/>
        <v>0</v>
      </c>
      <c r="N33" s="15">
        <f t="shared" si="25"/>
        <v>0</v>
      </c>
      <c r="O33" s="15">
        <f t="shared" si="25"/>
        <v>0</v>
      </c>
      <c r="P33" s="15">
        <f t="shared" si="25"/>
        <v>0</v>
      </c>
      <c r="Q33" s="204">
        <f t="shared" si="25"/>
        <v>0</v>
      </c>
      <c r="R33" s="15">
        <f t="shared" si="25"/>
        <v>0</v>
      </c>
      <c r="S33" s="15">
        <f t="shared" si="25"/>
        <v>0</v>
      </c>
      <c r="T33" s="15">
        <f t="shared" si="25"/>
        <v>0</v>
      </c>
      <c r="U33" s="9">
        <f t="shared" si="19"/>
        <v>0</v>
      </c>
      <c r="V33" s="9">
        <f t="shared" si="20"/>
        <v>0</v>
      </c>
      <c r="W33" s="28">
        <f t="shared" si="21"/>
        <v>0</v>
      </c>
      <c r="X33" s="9">
        <f t="shared" si="22"/>
        <v>0</v>
      </c>
      <c r="Y33" s="9">
        <f t="shared" si="23"/>
        <v>0</v>
      </c>
      <c r="Z33" s="28">
        <f t="shared" si="24"/>
        <v>0</v>
      </c>
      <c r="AA33" s="8"/>
      <c r="AB33" s="155">
        <f>IF(OR($M33="",$M33=0),0,IF(AB$2&lt;10,VLOOKUP(TEXT($C33,"МММ"),'Расчет нагрузки'!$AA$2:$AE$13,AB$2,0),$D33*AB$2))</f>
        <v>0</v>
      </c>
      <c r="AC33" s="155">
        <f>IF(OR($Q33="",$Q33=0),0,IF(AC$2&lt;10,VLOOKUP(TEXT($C33,"МММ"),'Расчет нагрузки'!$AA$2:$AE$13,AC$2,0),$D33*AC$2))</f>
        <v>0</v>
      </c>
      <c r="AD33" s="8"/>
      <c r="AE33" s="69">
        <v>1</v>
      </c>
      <c r="AF33" s="69">
        <v>1</v>
      </c>
      <c r="AG33" s="8"/>
      <c r="AH33" s="13">
        <f t="shared" si="3"/>
        <v>0</v>
      </c>
      <c r="AI33" s="13">
        <f t="shared" si="4"/>
        <v>0</v>
      </c>
      <c r="AJ33" s="13">
        <f t="shared" si="5"/>
        <v>0</v>
      </c>
      <c r="AK33" s="13">
        <f t="shared" si="6"/>
        <v>0</v>
      </c>
      <c r="AL33" s="13">
        <f t="shared" si="7"/>
        <v>0</v>
      </c>
      <c r="AM33" s="13">
        <f t="shared" si="8"/>
        <v>0</v>
      </c>
      <c r="AN33" s="13">
        <f t="shared" si="9"/>
        <v>0</v>
      </c>
      <c r="AO33" s="13">
        <f t="shared" si="10"/>
        <v>0</v>
      </c>
      <c r="AP33" s="13">
        <f t="shared" si="11"/>
        <v>0</v>
      </c>
      <c r="AQ33" s="13">
        <f t="shared" si="12"/>
        <v>0</v>
      </c>
      <c r="AR33" s="13">
        <f t="shared" si="13"/>
        <v>0</v>
      </c>
      <c r="AS33" s="13">
        <f t="shared" si="14"/>
        <v>0</v>
      </c>
      <c r="AT33" s="13">
        <f t="shared" si="15"/>
        <v>0</v>
      </c>
      <c r="AU33" s="13">
        <f t="shared" si="16"/>
        <v>0</v>
      </c>
      <c r="AV33" s="13">
        <f t="shared" si="17"/>
        <v>0</v>
      </c>
      <c r="AW33" s="13">
        <f t="shared" si="18"/>
        <v>0</v>
      </c>
      <c r="AX33" s="3"/>
    </row>
    <row r="34" spans="1:57" ht="12.75" customHeight="1">
      <c r="A34" s="8" t="str">
        <f>IF(C34=Форма!$B$7*1,"1 месяц",IF(C34&gt;Форма!$B$7,(LEFT(A33,SEARCH(" ",A33,1)-1)+1)&amp;" месяц",""))</f>
        <v/>
      </c>
      <c r="B34" s="32" t="str">
        <f>IF(SUM($E$6:$L34)=0,"-",IF(SUM($E34:$L34)&gt;0,IF(AND($C34&gt;=$B$1,$C34&lt;=$B$2)*1=1,$A$1,"факт"),"прогноз"))</f>
        <v>-</v>
      </c>
      <c r="C34" s="33">
        <v>42491</v>
      </c>
      <c r="D34" s="34">
        <f>VLOOKUP($C34,'F1'!$A:$B,2,0)</f>
        <v>19</v>
      </c>
      <c r="E34" s="14"/>
      <c r="F34" s="14"/>
      <c r="G34" s="14"/>
      <c r="H34" s="14"/>
      <c r="I34" s="14"/>
      <c r="J34" s="14"/>
      <c r="K34" s="14"/>
      <c r="L34" s="14"/>
      <c r="M34" s="204">
        <f t="shared" si="25"/>
        <v>0</v>
      </c>
      <c r="N34" s="15">
        <f t="shared" si="25"/>
        <v>0</v>
      </c>
      <c r="O34" s="15">
        <f t="shared" si="25"/>
        <v>0</v>
      </c>
      <c r="P34" s="15">
        <f t="shared" si="25"/>
        <v>0</v>
      </c>
      <c r="Q34" s="204">
        <f t="shared" si="25"/>
        <v>0</v>
      </c>
      <c r="R34" s="15">
        <f t="shared" si="25"/>
        <v>0</v>
      </c>
      <c r="S34" s="15">
        <f t="shared" si="25"/>
        <v>0</v>
      </c>
      <c r="T34" s="15">
        <f t="shared" si="25"/>
        <v>0</v>
      </c>
      <c r="U34" s="9">
        <f t="shared" si="19"/>
        <v>0</v>
      </c>
      <c r="V34" s="9">
        <f t="shared" si="20"/>
        <v>0</v>
      </c>
      <c r="W34" s="28">
        <f t="shared" si="21"/>
        <v>0</v>
      </c>
      <c r="X34" s="9">
        <f t="shared" si="22"/>
        <v>0</v>
      </c>
      <c r="Y34" s="9">
        <f t="shared" si="23"/>
        <v>0</v>
      </c>
      <c r="Z34" s="28">
        <f t="shared" si="24"/>
        <v>0</v>
      </c>
      <c r="AA34" s="8"/>
      <c r="AB34" s="155">
        <f>IF(OR($M34="",$M34=0),0,IF(AB$2&lt;10,VLOOKUP(TEXT($C34,"МММ"),'Расчет нагрузки'!$AA$2:$AE$13,AB$2,0),$D34*AB$2))</f>
        <v>0</v>
      </c>
      <c r="AC34" s="155">
        <f>IF(OR($Q34="",$Q34=0),0,IF(AC$2&lt;10,VLOOKUP(TEXT($C34,"МММ"),'Расчет нагрузки'!$AA$2:$AE$13,AC$2,0),$D34*AC$2))</f>
        <v>0</v>
      </c>
      <c r="AD34" s="8"/>
      <c r="AE34" s="69">
        <v>1</v>
      </c>
      <c r="AF34" s="69">
        <v>1</v>
      </c>
      <c r="AG34" s="8"/>
      <c r="AH34" s="13">
        <f t="shared" si="3"/>
        <v>0</v>
      </c>
      <c r="AI34" s="13">
        <f t="shared" si="4"/>
        <v>0</v>
      </c>
      <c r="AJ34" s="13">
        <f t="shared" si="5"/>
        <v>0</v>
      </c>
      <c r="AK34" s="13">
        <f t="shared" si="6"/>
        <v>0</v>
      </c>
      <c r="AL34" s="13">
        <f t="shared" si="7"/>
        <v>0</v>
      </c>
      <c r="AM34" s="13">
        <f t="shared" si="8"/>
        <v>0</v>
      </c>
      <c r="AN34" s="13">
        <f t="shared" si="9"/>
        <v>0</v>
      </c>
      <c r="AO34" s="13">
        <f t="shared" si="10"/>
        <v>0</v>
      </c>
      <c r="AP34" s="13">
        <f t="shared" si="11"/>
        <v>0</v>
      </c>
      <c r="AQ34" s="13">
        <f t="shared" si="12"/>
        <v>0</v>
      </c>
      <c r="AR34" s="13">
        <f t="shared" si="13"/>
        <v>0</v>
      </c>
      <c r="AS34" s="13">
        <f t="shared" si="14"/>
        <v>0</v>
      </c>
      <c r="AT34" s="13">
        <f t="shared" si="15"/>
        <v>0</v>
      </c>
      <c r="AU34" s="13">
        <f t="shared" si="16"/>
        <v>0</v>
      </c>
      <c r="AV34" s="13">
        <f t="shared" si="17"/>
        <v>0</v>
      </c>
      <c r="AW34" s="13">
        <f t="shared" si="18"/>
        <v>0</v>
      </c>
      <c r="AX34" s="3"/>
    </row>
    <row r="35" spans="1:57" ht="12.75" customHeight="1">
      <c r="A35" s="8" t="str">
        <f>IF(C35=Форма!$B$7*1,"1 месяц",IF(C35&gt;Форма!$B$7,(LEFT(A34,SEARCH(" ",A34,1)-1)+1)&amp;" месяц",""))</f>
        <v/>
      </c>
      <c r="B35" s="32" t="str">
        <f>IF(SUM($E$6:$L35)=0,"-",IF(SUM($E35:$L35)&gt;0,IF(AND($C35&gt;=$B$1,$C35&lt;=$B$2)*1=1,$A$1,"факт"),"прогноз"))</f>
        <v>-</v>
      </c>
      <c r="C35" s="33">
        <v>42522</v>
      </c>
      <c r="D35" s="34">
        <f>VLOOKUP($C35,'F1'!$A:$B,2,0)</f>
        <v>21</v>
      </c>
      <c r="E35" s="14"/>
      <c r="F35" s="14"/>
      <c r="G35" s="14"/>
      <c r="H35" s="14"/>
      <c r="I35" s="14"/>
      <c r="J35" s="14"/>
      <c r="K35" s="14"/>
      <c r="L35" s="14"/>
      <c r="M35" s="204">
        <f t="shared" si="25"/>
        <v>0</v>
      </c>
      <c r="N35" s="15">
        <f t="shared" si="25"/>
        <v>0</v>
      </c>
      <c r="O35" s="15">
        <f t="shared" si="25"/>
        <v>0</v>
      </c>
      <c r="P35" s="15">
        <f t="shared" si="25"/>
        <v>0</v>
      </c>
      <c r="Q35" s="204">
        <f t="shared" si="25"/>
        <v>0</v>
      </c>
      <c r="R35" s="15">
        <f t="shared" si="25"/>
        <v>0</v>
      </c>
      <c r="S35" s="15">
        <f t="shared" si="25"/>
        <v>0</v>
      </c>
      <c r="T35" s="15">
        <f t="shared" si="25"/>
        <v>0</v>
      </c>
      <c r="U35" s="9">
        <f t="shared" si="19"/>
        <v>0</v>
      </c>
      <c r="V35" s="9">
        <f t="shared" si="20"/>
        <v>0</v>
      </c>
      <c r="W35" s="28">
        <f t="shared" si="21"/>
        <v>0</v>
      </c>
      <c r="X35" s="9">
        <f t="shared" si="22"/>
        <v>0</v>
      </c>
      <c r="Y35" s="9">
        <f t="shared" si="23"/>
        <v>0</v>
      </c>
      <c r="Z35" s="28">
        <f t="shared" si="24"/>
        <v>0</v>
      </c>
      <c r="AA35" s="8"/>
      <c r="AB35" s="155">
        <f>IF(OR($M35="",$M35=0),0,IF(AB$2&lt;10,VLOOKUP(TEXT($C35,"МММ"),'Расчет нагрузки'!$AA$2:$AE$13,AB$2,0),$D35*AB$2))</f>
        <v>0</v>
      </c>
      <c r="AC35" s="155">
        <f>IF(OR($Q35="",$Q35=0),0,IF(AC$2&lt;10,VLOOKUP(TEXT($C35,"МММ"),'Расчет нагрузки'!$AA$2:$AE$13,AC$2,0),$D35*AC$2))</f>
        <v>0</v>
      </c>
      <c r="AD35" s="8"/>
      <c r="AE35" s="69">
        <v>1</v>
      </c>
      <c r="AF35" s="69">
        <v>1</v>
      </c>
      <c r="AG35" s="8"/>
      <c r="AH35" s="13">
        <f t="shared" si="3"/>
        <v>0</v>
      </c>
      <c r="AI35" s="13">
        <f t="shared" si="4"/>
        <v>0</v>
      </c>
      <c r="AJ35" s="13">
        <f t="shared" si="5"/>
        <v>0</v>
      </c>
      <c r="AK35" s="13">
        <f t="shared" si="6"/>
        <v>0</v>
      </c>
      <c r="AL35" s="13">
        <f t="shared" si="7"/>
        <v>0</v>
      </c>
      <c r="AM35" s="13">
        <f t="shared" si="8"/>
        <v>0</v>
      </c>
      <c r="AN35" s="13">
        <f t="shared" si="9"/>
        <v>0</v>
      </c>
      <c r="AO35" s="13">
        <f t="shared" si="10"/>
        <v>0</v>
      </c>
      <c r="AP35" s="13">
        <f t="shared" si="11"/>
        <v>0</v>
      </c>
      <c r="AQ35" s="13">
        <f t="shared" si="12"/>
        <v>0</v>
      </c>
      <c r="AR35" s="13">
        <f t="shared" si="13"/>
        <v>0</v>
      </c>
      <c r="AS35" s="13">
        <f t="shared" si="14"/>
        <v>0</v>
      </c>
      <c r="AT35" s="13">
        <f t="shared" si="15"/>
        <v>0</v>
      </c>
      <c r="AU35" s="13">
        <f t="shared" si="16"/>
        <v>0</v>
      </c>
      <c r="AV35" s="13">
        <f t="shared" si="17"/>
        <v>0</v>
      </c>
      <c r="AW35" s="13">
        <f t="shared" si="18"/>
        <v>0</v>
      </c>
      <c r="AX35" s="3"/>
    </row>
    <row r="36" spans="1:57" ht="12.75" customHeight="1">
      <c r="A36" s="8" t="str">
        <f>IF(C36=Форма!$B$7*1,"1 месяц",IF(C36&gt;Форма!$B$7,(LEFT(A35,SEARCH(" ",A35,1)-1)+1)&amp;" месяц",""))</f>
        <v/>
      </c>
      <c r="B36" s="32" t="str">
        <f>IF(SUM($E$6:$L36)=0,"-",IF(SUM($E36:$L36)&gt;0,IF(AND($C36&gt;=$B$1,$C36&lt;=$B$2)*1=1,$A$1,"факт"),"прогноз"))</f>
        <v>-</v>
      </c>
      <c r="C36" s="33">
        <v>42552</v>
      </c>
      <c r="D36" s="34">
        <f>VLOOKUP($C36,'F1'!$A:$B,2,0)</f>
        <v>21</v>
      </c>
      <c r="E36" s="14"/>
      <c r="F36" s="14"/>
      <c r="G36" s="14"/>
      <c r="H36" s="14"/>
      <c r="I36" s="14"/>
      <c r="J36" s="14"/>
      <c r="K36" s="14"/>
      <c r="L36" s="14"/>
      <c r="M36" s="204">
        <f>E36/$D36</f>
        <v>0</v>
      </c>
      <c r="N36" s="15">
        <f t="shared" si="25"/>
        <v>0</v>
      </c>
      <c r="O36" s="15">
        <f t="shared" si="25"/>
        <v>0</v>
      </c>
      <c r="P36" s="15">
        <f t="shared" si="25"/>
        <v>0</v>
      </c>
      <c r="Q36" s="204">
        <f t="shared" si="25"/>
        <v>0</v>
      </c>
      <c r="R36" s="15">
        <f t="shared" si="25"/>
        <v>0</v>
      </c>
      <c r="S36" s="15">
        <f t="shared" si="25"/>
        <v>0</v>
      </c>
      <c r="T36" s="15">
        <f t="shared" si="25"/>
        <v>0</v>
      </c>
      <c r="U36" s="9">
        <f t="shared" si="19"/>
        <v>0</v>
      </c>
      <c r="V36" s="9">
        <f t="shared" si="20"/>
        <v>0</v>
      </c>
      <c r="W36" s="28">
        <f t="shared" si="21"/>
        <v>0</v>
      </c>
      <c r="X36" s="9">
        <f t="shared" si="22"/>
        <v>0</v>
      </c>
      <c r="Y36" s="9">
        <f t="shared" si="23"/>
        <v>0</v>
      </c>
      <c r="Z36" s="28">
        <f t="shared" si="24"/>
        <v>0</v>
      </c>
      <c r="AA36" s="16"/>
      <c r="AB36" s="155">
        <f>IF(OR($M36="",$M36=0),0,IF(AB$2&lt;10,VLOOKUP(TEXT($C36,"МММ"),'Расчет нагрузки'!$AA$2:$AE$13,AB$2,0),$D36*AB$2))</f>
        <v>0</v>
      </c>
      <c r="AC36" s="155">
        <f>IF(OR($Q36="",$Q36=0),0,IF(AC$2&lt;10,VLOOKUP(TEXT($C36,"МММ"),'Расчет нагрузки'!$AA$2:$AE$13,AC$2,0),$D36*AC$2))</f>
        <v>0</v>
      </c>
      <c r="AD36" s="16"/>
      <c r="AE36" s="69">
        <v>1</v>
      </c>
      <c r="AF36" s="69">
        <v>1</v>
      </c>
      <c r="AG36" s="8"/>
      <c r="AH36" s="13">
        <f t="shared" si="3"/>
        <v>0</v>
      </c>
      <c r="AI36" s="13">
        <f t="shared" si="4"/>
        <v>0</v>
      </c>
      <c r="AJ36" s="13">
        <f t="shared" si="5"/>
        <v>0</v>
      </c>
      <c r="AK36" s="13">
        <f t="shared" si="6"/>
        <v>0</v>
      </c>
      <c r="AL36" s="13">
        <f t="shared" si="7"/>
        <v>0</v>
      </c>
      <c r="AM36" s="13">
        <f t="shared" si="8"/>
        <v>0</v>
      </c>
      <c r="AN36" s="13">
        <f t="shared" si="9"/>
        <v>0</v>
      </c>
      <c r="AO36" s="13">
        <f t="shared" si="10"/>
        <v>0</v>
      </c>
      <c r="AP36" s="13">
        <f t="shared" si="11"/>
        <v>0</v>
      </c>
      <c r="AQ36" s="13">
        <f t="shared" si="12"/>
        <v>0</v>
      </c>
      <c r="AR36" s="13">
        <f t="shared" si="13"/>
        <v>0</v>
      </c>
      <c r="AS36" s="13">
        <f t="shared" si="14"/>
        <v>0</v>
      </c>
      <c r="AT36" s="13">
        <f t="shared" si="15"/>
        <v>0</v>
      </c>
      <c r="AU36" s="13">
        <f t="shared" si="16"/>
        <v>0</v>
      </c>
      <c r="AV36" s="13">
        <f t="shared" si="17"/>
        <v>0</v>
      </c>
      <c r="AW36" s="13">
        <f t="shared" si="18"/>
        <v>0</v>
      </c>
      <c r="AX36" s="3"/>
      <c r="AY36" s="2"/>
      <c r="BC36" s="2"/>
      <c r="BD36" s="2"/>
      <c r="BE36" s="2"/>
    </row>
    <row r="37" spans="1:57" ht="12.75" customHeight="1">
      <c r="A37" s="8" t="str">
        <f>IF(C37=Форма!$B$7*1,"1 месяц",IF(C37&gt;Форма!$B$7,(LEFT(A36,SEARCH(" ",A36,1)-1)+1)&amp;" месяц",""))</f>
        <v/>
      </c>
      <c r="B37" s="32" t="str">
        <f>IF(SUM($E$6:$L37)=0,"-",IF(SUM($E37:$L37)&gt;0,IF(AND($C37&gt;=$B$1,$C37&lt;=$B$2)*1=1,$A$1,"факт"),"прогноз"))</f>
        <v>-</v>
      </c>
      <c r="C37" s="33">
        <v>42583</v>
      </c>
      <c r="D37" s="34">
        <f>VLOOKUP($C37,'F1'!$A:$B,2,0)</f>
        <v>23</v>
      </c>
      <c r="E37" s="14"/>
      <c r="F37" s="14"/>
      <c r="G37" s="14"/>
      <c r="H37" s="14"/>
      <c r="I37" s="14"/>
      <c r="J37" s="14"/>
      <c r="K37" s="14"/>
      <c r="L37" s="14"/>
      <c r="M37" s="204">
        <f t="shared" ref="M37:T50" si="26">E37/$D37</f>
        <v>0</v>
      </c>
      <c r="N37" s="15">
        <f t="shared" si="25"/>
        <v>0</v>
      </c>
      <c r="O37" s="15">
        <f t="shared" si="25"/>
        <v>0</v>
      </c>
      <c r="P37" s="15">
        <f t="shared" si="25"/>
        <v>0</v>
      </c>
      <c r="Q37" s="204">
        <f t="shared" si="25"/>
        <v>0</v>
      </c>
      <c r="R37" s="15">
        <f t="shared" si="25"/>
        <v>0</v>
      </c>
      <c r="S37" s="15">
        <f t="shared" si="25"/>
        <v>0</v>
      </c>
      <c r="T37" s="15">
        <f t="shared" si="25"/>
        <v>0</v>
      </c>
      <c r="U37" s="9">
        <f t="shared" si="19"/>
        <v>0</v>
      </c>
      <c r="V37" s="9">
        <f t="shared" si="20"/>
        <v>0</v>
      </c>
      <c r="W37" s="28">
        <f t="shared" si="21"/>
        <v>0</v>
      </c>
      <c r="X37" s="9">
        <f t="shared" si="22"/>
        <v>0</v>
      </c>
      <c r="Y37" s="9">
        <f t="shared" si="23"/>
        <v>0</v>
      </c>
      <c r="Z37" s="28">
        <f t="shared" si="24"/>
        <v>0</v>
      </c>
      <c r="AA37" s="8"/>
      <c r="AB37" s="155">
        <f>IF(OR($M37="",$M37=0),0,IF(AB$2&lt;10,VLOOKUP(TEXT($C37,"МММ"),'Расчет нагрузки'!$AA$2:$AE$13,AB$2,0),$D37*AB$2))</f>
        <v>0</v>
      </c>
      <c r="AC37" s="155">
        <f>IF(OR($Q37="",$Q37=0),0,IF(AC$2&lt;10,VLOOKUP(TEXT($C37,"МММ"),'Расчет нагрузки'!$AA$2:$AE$13,AC$2,0),$D37*AC$2))</f>
        <v>0</v>
      </c>
      <c r="AD37" s="8"/>
      <c r="AE37" s="69">
        <v>1</v>
      </c>
      <c r="AF37" s="69">
        <v>1</v>
      </c>
      <c r="AG37" s="8"/>
      <c r="AH37" s="13">
        <f t="shared" si="3"/>
        <v>0</v>
      </c>
      <c r="AI37" s="13">
        <f t="shared" si="4"/>
        <v>0</v>
      </c>
      <c r="AJ37" s="13">
        <f t="shared" si="5"/>
        <v>0</v>
      </c>
      <c r="AK37" s="13">
        <f t="shared" si="6"/>
        <v>0</v>
      </c>
      <c r="AL37" s="13">
        <f t="shared" si="7"/>
        <v>0</v>
      </c>
      <c r="AM37" s="13">
        <f t="shared" si="8"/>
        <v>0</v>
      </c>
      <c r="AN37" s="13">
        <f t="shared" si="9"/>
        <v>0</v>
      </c>
      <c r="AO37" s="13">
        <f t="shared" si="10"/>
        <v>0</v>
      </c>
      <c r="AP37" s="13">
        <f t="shared" si="11"/>
        <v>0</v>
      </c>
      <c r="AQ37" s="13">
        <f t="shared" si="12"/>
        <v>0</v>
      </c>
      <c r="AR37" s="13">
        <f t="shared" si="13"/>
        <v>0</v>
      </c>
      <c r="AS37" s="13">
        <f t="shared" si="14"/>
        <v>0</v>
      </c>
      <c r="AT37" s="13">
        <f t="shared" si="15"/>
        <v>0</v>
      </c>
      <c r="AU37" s="13">
        <f t="shared" si="16"/>
        <v>0</v>
      </c>
      <c r="AV37" s="13">
        <f t="shared" si="17"/>
        <v>0</v>
      </c>
      <c r="AW37" s="13">
        <f t="shared" si="18"/>
        <v>0</v>
      </c>
      <c r="AX37" s="3"/>
      <c r="AY37" s="2"/>
      <c r="BC37" s="2"/>
      <c r="BD37" s="2"/>
      <c r="BE37" s="2"/>
    </row>
    <row r="38" spans="1:57" ht="12.75" customHeight="1">
      <c r="A38" s="8" t="str">
        <f>IF(C38=Форма!$B$7*1,"1 месяц",IF(C38&gt;Форма!$B$7,(LEFT(A37,SEARCH(" ",A37,1)-1)+1)&amp;" месяц",""))</f>
        <v/>
      </c>
      <c r="B38" s="32" t="str">
        <f>IF(SUM($E$6:$L38)=0,"-",IF(SUM($E38:$L38)&gt;0,IF(AND($C38&gt;=$B$1,$C38&lt;=$B$2)*1=1,$A$1,"факт"),"прогноз"))</f>
        <v>-</v>
      </c>
      <c r="C38" s="33">
        <v>42614</v>
      </c>
      <c r="D38" s="34">
        <f>VLOOKUP($C38,'F1'!$A:$B,2,0)</f>
        <v>22</v>
      </c>
      <c r="E38" s="14"/>
      <c r="F38" s="14"/>
      <c r="G38" s="14"/>
      <c r="H38" s="14"/>
      <c r="I38" s="14"/>
      <c r="J38" s="14"/>
      <c r="K38" s="14"/>
      <c r="L38" s="14"/>
      <c r="M38" s="204">
        <f t="shared" si="26"/>
        <v>0</v>
      </c>
      <c r="N38" s="15">
        <f t="shared" si="25"/>
        <v>0</v>
      </c>
      <c r="O38" s="15">
        <f t="shared" si="25"/>
        <v>0</v>
      </c>
      <c r="P38" s="15">
        <f t="shared" si="25"/>
        <v>0</v>
      </c>
      <c r="Q38" s="204">
        <f t="shared" si="25"/>
        <v>0</v>
      </c>
      <c r="R38" s="15">
        <f t="shared" si="25"/>
        <v>0</v>
      </c>
      <c r="S38" s="15">
        <f t="shared" si="25"/>
        <v>0</v>
      </c>
      <c r="T38" s="15">
        <f t="shared" si="25"/>
        <v>0</v>
      </c>
      <c r="U38" s="9">
        <f t="shared" si="19"/>
        <v>0</v>
      </c>
      <c r="V38" s="9">
        <f t="shared" si="20"/>
        <v>0</v>
      </c>
      <c r="W38" s="28">
        <f t="shared" si="21"/>
        <v>0</v>
      </c>
      <c r="X38" s="9">
        <f t="shared" si="22"/>
        <v>0</v>
      </c>
      <c r="Y38" s="9">
        <f t="shared" si="23"/>
        <v>0</v>
      </c>
      <c r="Z38" s="28">
        <f t="shared" si="24"/>
        <v>0</v>
      </c>
      <c r="AA38" s="8"/>
      <c r="AB38" s="155">
        <f>IF(OR($M38="",$M38=0),0,IF(AB$2&lt;10,VLOOKUP(TEXT($C38,"МММ"),'Расчет нагрузки'!$AA$2:$AE$13,AB$2,0),$D38*AB$2))</f>
        <v>0</v>
      </c>
      <c r="AC38" s="155">
        <f>IF(OR($Q38="",$Q38=0),0,IF(AC$2&lt;10,VLOOKUP(TEXT($C38,"МММ"),'Расчет нагрузки'!$AA$2:$AE$13,AC$2,0),$D38*AC$2))</f>
        <v>0</v>
      </c>
      <c r="AD38" s="8"/>
      <c r="AE38" s="69">
        <v>1</v>
      </c>
      <c r="AF38" s="69">
        <v>1</v>
      </c>
      <c r="AG38" s="8"/>
      <c r="AH38" s="13">
        <f t="shared" si="3"/>
        <v>0</v>
      </c>
      <c r="AI38" s="13">
        <f t="shared" si="4"/>
        <v>0</v>
      </c>
      <c r="AJ38" s="13">
        <f t="shared" si="5"/>
        <v>0</v>
      </c>
      <c r="AK38" s="13">
        <f t="shared" si="6"/>
        <v>0</v>
      </c>
      <c r="AL38" s="13">
        <f t="shared" si="7"/>
        <v>0</v>
      </c>
      <c r="AM38" s="13">
        <f t="shared" si="8"/>
        <v>0</v>
      </c>
      <c r="AN38" s="13">
        <f t="shared" si="9"/>
        <v>0</v>
      </c>
      <c r="AO38" s="13">
        <f t="shared" si="10"/>
        <v>0</v>
      </c>
      <c r="AP38" s="13">
        <f t="shared" si="11"/>
        <v>0</v>
      </c>
      <c r="AQ38" s="13">
        <f t="shared" si="12"/>
        <v>0</v>
      </c>
      <c r="AR38" s="13">
        <f t="shared" si="13"/>
        <v>0</v>
      </c>
      <c r="AS38" s="13">
        <f t="shared" si="14"/>
        <v>0</v>
      </c>
      <c r="AT38" s="13">
        <f t="shared" si="15"/>
        <v>0</v>
      </c>
      <c r="AU38" s="13">
        <f t="shared" si="16"/>
        <v>0</v>
      </c>
      <c r="AV38" s="13">
        <f t="shared" si="17"/>
        <v>0</v>
      </c>
      <c r="AW38" s="13">
        <f t="shared" si="18"/>
        <v>0</v>
      </c>
      <c r="AX38" s="3"/>
    </row>
    <row r="39" spans="1:57">
      <c r="A39" s="8" t="str">
        <f>IF(C39=Форма!$B$7*1,"1 месяц",IF(C39&gt;Форма!$B$7,(LEFT(A38,SEARCH(" ",A38,1)-1)+1)&amp;" месяц",""))</f>
        <v/>
      </c>
      <c r="B39" s="32" t="str">
        <f>IF(SUM($E$6:$L39)=0,"-",IF(SUM($E39:$L39)&gt;0,IF(AND($C39&gt;=$B$1,$C39&lt;=$B$2)*1=1,$A$1,"факт"),"прогноз"))</f>
        <v>-</v>
      </c>
      <c r="C39" s="33">
        <v>42644</v>
      </c>
      <c r="D39" s="34">
        <f>VLOOKUP($C39,'F1'!$A:$B,2,0)</f>
        <v>21</v>
      </c>
      <c r="E39" s="14"/>
      <c r="F39" s="14"/>
      <c r="G39" s="14"/>
      <c r="H39" s="14"/>
      <c r="I39" s="14"/>
      <c r="J39" s="14"/>
      <c r="K39" s="14"/>
      <c r="L39" s="14"/>
      <c r="M39" s="204">
        <f t="shared" si="26"/>
        <v>0</v>
      </c>
      <c r="N39" s="15">
        <f t="shared" si="25"/>
        <v>0</v>
      </c>
      <c r="O39" s="15">
        <f t="shared" si="25"/>
        <v>0</v>
      </c>
      <c r="P39" s="15">
        <f t="shared" si="25"/>
        <v>0</v>
      </c>
      <c r="Q39" s="204">
        <f t="shared" si="25"/>
        <v>0</v>
      </c>
      <c r="R39" s="15">
        <f t="shared" si="25"/>
        <v>0</v>
      </c>
      <c r="S39" s="15">
        <f t="shared" si="25"/>
        <v>0</v>
      </c>
      <c r="T39" s="15">
        <f t="shared" si="25"/>
        <v>0</v>
      </c>
      <c r="U39" s="9">
        <f t="shared" si="19"/>
        <v>0</v>
      </c>
      <c r="V39" s="9">
        <f t="shared" si="20"/>
        <v>0</v>
      </c>
      <c r="W39" s="28">
        <f t="shared" si="21"/>
        <v>0</v>
      </c>
      <c r="X39" s="9">
        <f t="shared" si="22"/>
        <v>0</v>
      </c>
      <c r="Y39" s="9">
        <f t="shared" si="23"/>
        <v>0</v>
      </c>
      <c r="Z39" s="28">
        <f t="shared" si="24"/>
        <v>0</v>
      </c>
      <c r="AA39" s="8"/>
      <c r="AB39" s="155">
        <f>IF(OR($M39="",$M39=0),0,IF(AB$2&lt;10,VLOOKUP(TEXT($C39,"МММ"),'Расчет нагрузки'!$AA$2:$AE$13,AB$2,0),$D39*AB$2))</f>
        <v>0</v>
      </c>
      <c r="AC39" s="155">
        <f>IF(OR($Q39="",$Q39=0),0,IF(AC$2&lt;10,VLOOKUP(TEXT($C39,"МММ"),'Расчет нагрузки'!$AA$2:$AE$13,AC$2,0),$D39*AC$2))</f>
        <v>0</v>
      </c>
      <c r="AD39" s="8"/>
      <c r="AE39" s="69">
        <v>1</v>
      </c>
      <c r="AF39" s="69">
        <v>1</v>
      </c>
      <c r="AG39" s="8"/>
      <c r="AH39" s="13">
        <f t="shared" si="3"/>
        <v>0</v>
      </c>
      <c r="AI39" s="13">
        <f t="shared" si="4"/>
        <v>0</v>
      </c>
      <c r="AJ39" s="13">
        <f t="shared" si="5"/>
        <v>0</v>
      </c>
      <c r="AK39" s="13">
        <f t="shared" si="6"/>
        <v>0</v>
      </c>
      <c r="AL39" s="13">
        <f t="shared" si="7"/>
        <v>0</v>
      </c>
      <c r="AM39" s="13">
        <f t="shared" si="8"/>
        <v>0</v>
      </c>
      <c r="AN39" s="13">
        <f t="shared" si="9"/>
        <v>0</v>
      </c>
      <c r="AO39" s="13">
        <f t="shared" si="10"/>
        <v>0</v>
      </c>
      <c r="AP39" s="13">
        <f t="shared" si="11"/>
        <v>0</v>
      </c>
      <c r="AQ39" s="13">
        <f t="shared" si="12"/>
        <v>0</v>
      </c>
      <c r="AR39" s="13">
        <f t="shared" si="13"/>
        <v>0</v>
      </c>
      <c r="AS39" s="13">
        <f t="shared" si="14"/>
        <v>0</v>
      </c>
      <c r="AT39" s="13">
        <f t="shared" si="15"/>
        <v>0</v>
      </c>
      <c r="AU39" s="13">
        <f t="shared" si="16"/>
        <v>0</v>
      </c>
      <c r="AV39" s="13">
        <f t="shared" si="17"/>
        <v>0</v>
      </c>
      <c r="AW39" s="13">
        <f t="shared" si="18"/>
        <v>0</v>
      </c>
      <c r="AX39" s="3"/>
    </row>
    <row r="40" spans="1:57">
      <c r="A40" s="8" t="str">
        <f>IF(C40=Форма!$B$7*1,"1 месяц",IF(C40&gt;Форма!$B$7,(LEFT(A39,SEARCH(" ",A39,1)-1)+1)&amp;" месяц",""))</f>
        <v/>
      </c>
      <c r="B40" s="32" t="str">
        <f>IF(SUM($E$6:$L40)=0,"-",IF(SUM($E40:$L40)&gt;0,IF(AND($C40&gt;=$B$1,$C40&lt;=$B$2)*1=1,$A$1,"факт"),"прогноз"))</f>
        <v>-</v>
      </c>
      <c r="C40" s="33">
        <v>42675</v>
      </c>
      <c r="D40" s="34">
        <f>VLOOKUP($C40,'F1'!$A:$B,2,0)</f>
        <v>21</v>
      </c>
      <c r="E40" s="14"/>
      <c r="F40" s="14"/>
      <c r="G40" s="14"/>
      <c r="H40" s="14"/>
      <c r="I40" s="14"/>
      <c r="J40" s="14"/>
      <c r="K40" s="14"/>
      <c r="L40" s="14"/>
      <c r="M40" s="204">
        <f t="shared" si="26"/>
        <v>0</v>
      </c>
      <c r="N40" s="15">
        <f t="shared" si="25"/>
        <v>0</v>
      </c>
      <c r="O40" s="15">
        <f t="shared" si="25"/>
        <v>0</v>
      </c>
      <c r="P40" s="15">
        <f t="shared" si="25"/>
        <v>0</v>
      </c>
      <c r="Q40" s="204">
        <f t="shared" si="25"/>
        <v>0</v>
      </c>
      <c r="R40" s="15">
        <f t="shared" si="25"/>
        <v>0</v>
      </c>
      <c r="S40" s="15">
        <f t="shared" si="25"/>
        <v>0</v>
      </c>
      <c r="T40" s="15">
        <f t="shared" si="25"/>
        <v>0</v>
      </c>
      <c r="U40" s="9">
        <f t="shared" si="19"/>
        <v>0</v>
      </c>
      <c r="V40" s="9">
        <f t="shared" si="20"/>
        <v>0</v>
      </c>
      <c r="W40" s="28">
        <f t="shared" si="21"/>
        <v>0</v>
      </c>
      <c r="X40" s="9">
        <f t="shared" si="22"/>
        <v>0</v>
      </c>
      <c r="Y40" s="9">
        <f t="shared" si="23"/>
        <v>0</v>
      </c>
      <c r="Z40" s="28">
        <f t="shared" si="24"/>
        <v>0</v>
      </c>
      <c r="AA40" s="8"/>
      <c r="AB40" s="155">
        <f>IF(OR($M40="",$M40=0),0,IF(AB$2&lt;10,VLOOKUP(TEXT($C40,"МММ"),'Расчет нагрузки'!$AA$2:$AE$13,AB$2,0),$D40*AB$2))</f>
        <v>0</v>
      </c>
      <c r="AC40" s="155">
        <f>IF(OR($Q40="",$Q40=0),0,IF(AC$2&lt;10,VLOOKUP(TEXT($C40,"МММ"),'Расчет нагрузки'!$AA$2:$AE$13,AC$2,0),$D40*AC$2))</f>
        <v>0</v>
      </c>
      <c r="AD40" s="8"/>
      <c r="AE40" s="69">
        <v>1</v>
      </c>
      <c r="AF40" s="69">
        <v>1</v>
      </c>
      <c r="AG40" s="8"/>
      <c r="AH40" s="13">
        <f t="shared" si="3"/>
        <v>0</v>
      </c>
      <c r="AI40" s="13">
        <f t="shared" si="4"/>
        <v>0</v>
      </c>
      <c r="AJ40" s="13">
        <f t="shared" si="5"/>
        <v>0</v>
      </c>
      <c r="AK40" s="13">
        <f t="shared" si="6"/>
        <v>0</v>
      </c>
      <c r="AL40" s="13">
        <f t="shared" si="7"/>
        <v>0</v>
      </c>
      <c r="AM40" s="13">
        <f t="shared" si="8"/>
        <v>0</v>
      </c>
      <c r="AN40" s="13">
        <f t="shared" si="9"/>
        <v>0</v>
      </c>
      <c r="AO40" s="13">
        <f t="shared" si="10"/>
        <v>0</v>
      </c>
      <c r="AP40" s="13">
        <f t="shared" si="11"/>
        <v>0</v>
      </c>
      <c r="AQ40" s="13">
        <f t="shared" si="12"/>
        <v>0</v>
      </c>
      <c r="AR40" s="13">
        <f t="shared" si="13"/>
        <v>0</v>
      </c>
      <c r="AS40" s="13">
        <f t="shared" si="14"/>
        <v>0</v>
      </c>
      <c r="AT40" s="13">
        <f t="shared" si="15"/>
        <v>0</v>
      </c>
      <c r="AU40" s="13">
        <f t="shared" si="16"/>
        <v>0</v>
      </c>
      <c r="AV40" s="13">
        <f t="shared" si="17"/>
        <v>0</v>
      </c>
      <c r="AW40" s="13">
        <f t="shared" si="18"/>
        <v>0</v>
      </c>
      <c r="AX40" s="4"/>
    </row>
    <row r="41" spans="1:57">
      <c r="A41" s="8" t="str">
        <f>IF(C41=Форма!$B$7*1,"1 месяц",IF(C41&gt;Форма!$B$7,(LEFT(A40,SEARCH(" ",A40,1)-1)+1)&amp;" месяц",""))</f>
        <v/>
      </c>
      <c r="B41" s="32" t="str">
        <f>IF(SUM($E$6:$L41)=0,"-",IF(SUM($E41:$L41)&gt;0,IF(AND($C41&gt;=$B$1,$C41&lt;=$B$2)*1=1,$A$1,"факт"),"прогноз"))</f>
        <v>-</v>
      </c>
      <c r="C41" s="33">
        <v>42705</v>
      </c>
      <c r="D41" s="34">
        <f>VLOOKUP($C41,'F1'!$A:$B,2,0)</f>
        <v>22</v>
      </c>
      <c r="E41" s="14"/>
      <c r="F41" s="14"/>
      <c r="G41" s="14"/>
      <c r="H41" s="14"/>
      <c r="I41" s="14"/>
      <c r="J41" s="14"/>
      <c r="K41" s="14"/>
      <c r="L41" s="14"/>
      <c r="M41" s="204">
        <f t="shared" si="26"/>
        <v>0</v>
      </c>
      <c r="N41" s="15">
        <f t="shared" si="25"/>
        <v>0</v>
      </c>
      <c r="O41" s="15">
        <f t="shared" si="25"/>
        <v>0</v>
      </c>
      <c r="P41" s="15">
        <f t="shared" si="25"/>
        <v>0</v>
      </c>
      <c r="Q41" s="204">
        <f t="shared" si="25"/>
        <v>0</v>
      </c>
      <c r="R41" s="15">
        <f t="shared" si="25"/>
        <v>0</v>
      </c>
      <c r="S41" s="15">
        <f t="shared" si="25"/>
        <v>0</v>
      </c>
      <c r="T41" s="15">
        <f t="shared" si="25"/>
        <v>0</v>
      </c>
      <c r="U41" s="9">
        <f t="shared" si="19"/>
        <v>0</v>
      </c>
      <c r="V41" s="9">
        <f t="shared" si="20"/>
        <v>0</v>
      </c>
      <c r="W41" s="28">
        <f t="shared" si="21"/>
        <v>0</v>
      </c>
      <c r="X41" s="9">
        <f t="shared" si="22"/>
        <v>0</v>
      </c>
      <c r="Y41" s="9">
        <f t="shared" si="23"/>
        <v>0</v>
      </c>
      <c r="Z41" s="28">
        <f t="shared" si="24"/>
        <v>0</v>
      </c>
      <c r="AA41" s="8"/>
      <c r="AB41" s="155">
        <f>IF(OR($M41="",$M41=0),0,IF(AB$2&lt;10,VLOOKUP(TEXT($C41,"МММ"),'Расчет нагрузки'!$AA$2:$AE$13,AB$2,0),$D41*AB$2))</f>
        <v>0</v>
      </c>
      <c r="AC41" s="155">
        <f>IF(OR($Q41="",$Q41=0),0,IF(AC$2&lt;10,VLOOKUP(TEXT($C41,"МММ"),'Расчет нагрузки'!$AA$2:$AE$13,AC$2,0),$D41*AC$2))</f>
        <v>0</v>
      </c>
      <c r="AD41" s="8"/>
      <c r="AE41" s="69">
        <v>1</v>
      </c>
      <c r="AF41" s="69">
        <v>1</v>
      </c>
      <c r="AG41" s="8"/>
      <c r="AH41" s="13">
        <f t="shared" si="3"/>
        <v>0</v>
      </c>
      <c r="AI41" s="13">
        <f t="shared" si="4"/>
        <v>0</v>
      </c>
      <c r="AJ41" s="13">
        <f t="shared" si="5"/>
        <v>0</v>
      </c>
      <c r="AK41" s="13">
        <f t="shared" si="6"/>
        <v>0</v>
      </c>
      <c r="AL41" s="13">
        <f t="shared" si="7"/>
        <v>0</v>
      </c>
      <c r="AM41" s="13">
        <f t="shared" si="8"/>
        <v>0</v>
      </c>
      <c r="AN41" s="13">
        <f t="shared" si="9"/>
        <v>0</v>
      </c>
      <c r="AO41" s="13">
        <f t="shared" si="10"/>
        <v>0</v>
      </c>
      <c r="AP41" s="13">
        <f t="shared" si="11"/>
        <v>0</v>
      </c>
      <c r="AQ41" s="13">
        <f t="shared" si="12"/>
        <v>0</v>
      </c>
      <c r="AR41" s="13">
        <f t="shared" si="13"/>
        <v>0</v>
      </c>
      <c r="AS41" s="13">
        <f t="shared" si="14"/>
        <v>0</v>
      </c>
      <c r="AT41" s="13">
        <f t="shared" si="15"/>
        <v>0</v>
      </c>
      <c r="AU41" s="13">
        <f t="shared" si="16"/>
        <v>0</v>
      </c>
      <c r="AV41" s="13">
        <f t="shared" si="17"/>
        <v>0</v>
      </c>
      <c r="AW41" s="13">
        <f t="shared" si="18"/>
        <v>0</v>
      </c>
      <c r="AX41" s="4"/>
    </row>
    <row r="42" spans="1:57">
      <c r="A42" s="8" t="str">
        <f>IF(C42=Форма!$B$7*1,"1 месяц",IF(C42&gt;Форма!$B$7,(LEFT(A41,SEARCH(" ",A41,1)-1)+1)&amp;" месяц",""))</f>
        <v/>
      </c>
      <c r="B42" s="32" t="str">
        <f>IF(SUM($E$6:$L42)=0,"-",IF(SUM($E42:$L42)&gt;0,IF(AND($C42&gt;=$B$1,$C42&lt;=$B$2)*1=1,$A$1,"факт"),"прогноз"))</f>
        <v>-</v>
      </c>
      <c r="C42" s="33">
        <v>42736</v>
      </c>
      <c r="D42" s="34">
        <f>VLOOKUP($C42,'F1'!$A:$B,2,0)</f>
        <v>17</v>
      </c>
      <c r="E42" s="14"/>
      <c r="F42" s="14"/>
      <c r="G42" s="14"/>
      <c r="H42" s="14"/>
      <c r="I42" s="14"/>
      <c r="J42" s="14"/>
      <c r="K42" s="14"/>
      <c r="L42" s="14"/>
      <c r="M42" s="204">
        <f t="shared" si="26"/>
        <v>0</v>
      </c>
      <c r="N42" s="15">
        <f t="shared" si="25"/>
        <v>0</v>
      </c>
      <c r="O42" s="15">
        <f t="shared" si="25"/>
        <v>0</v>
      </c>
      <c r="P42" s="15">
        <f t="shared" si="25"/>
        <v>0</v>
      </c>
      <c r="Q42" s="204">
        <f t="shared" si="25"/>
        <v>0</v>
      </c>
      <c r="R42" s="15">
        <f t="shared" si="25"/>
        <v>0</v>
      </c>
      <c r="S42" s="15">
        <f t="shared" si="25"/>
        <v>0</v>
      </c>
      <c r="T42" s="15">
        <f t="shared" si="25"/>
        <v>0</v>
      </c>
      <c r="U42" s="9">
        <f t="shared" si="19"/>
        <v>0</v>
      </c>
      <c r="V42" s="9">
        <f t="shared" si="20"/>
        <v>0</v>
      </c>
      <c r="W42" s="28">
        <f t="shared" si="21"/>
        <v>0</v>
      </c>
      <c r="X42" s="9">
        <f t="shared" si="22"/>
        <v>0</v>
      </c>
      <c r="Y42" s="9">
        <f t="shared" si="23"/>
        <v>0</v>
      </c>
      <c r="Z42" s="28">
        <f t="shared" si="24"/>
        <v>0</v>
      </c>
      <c r="AA42" s="8"/>
      <c r="AB42" s="155">
        <f>IF(OR($M42="",$M42=0),0,IF(AB$2&lt;10,VLOOKUP(TEXT($C42,"МММ"),'Расчет нагрузки'!$AA$2:$AE$13,AB$2,0),$D42*AB$2))</f>
        <v>0</v>
      </c>
      <c r="AC42" s="155">
        <f>IF(OR($Q42="",$Q42=0),0,IF(AC$2&lt;10,VLOOKUP(TEXT($C42,"МММ"),'Расчет нагрузки'!$AA$2:$AE$13,AC$2,0),$D42*AC$2))</f>
        <v>0</v>
      </c>
      <c r="AD42" s="8"/>
      <c r="AE42" s="69">
        <v>1</v>
      </c>
      <c r="AF42" s="69">
        <v>1</v>
      </c>
      <c r="AG42" s="8"/>
      <c r="AH42" s="13">
        <f t="shared" si="3"/>
        <v>0</v>
      </c>
      <c r="AI42" s="13">
        <f t="shared" si="4"/>
        <v>0</v>
      </c>
      <c r="AJ42" s="13">
        <f t="shared" si="5"/>
        <v>0</v>
      </c>
      <c r="AK42" s="13">
        <f t="shared" si="6"/>
        <v>0</v>
      </c>
      <c r="AL42" s="13">
        <f t="shared" si="7"/>
        <v>0</v>
      </c>
      <c r="AM42" s="13">
        <f t="shared" si="8"/>
        <v>0</v>
      </c>
      <c r="AN42" s="13">
        <f t="shared" si="9"/>
        <v>0</v>
      </c>
      <c r="AO42" s="13">
        <f t="shared" si="10"/>
        <v>0</v>
      </c>
      <c r="AP42" s="13">
        <f t="shared" si="11"/>
        <v>0</v>
      </c>
      <c r="AQ42" s="13">
        <f t="shared" si="12"/>
        <v>0</v>
      </c>
      <c r="AR42" s="13">
        <f t="shared" si="13"/>
        <v>0</v>
      </c>
      <c r="AS42" s="13">
        <f t="shared" si="14"/>
        <v>0</v>
      </c>
      <c r="AT42" s="13">
        <f t="shared" si="15"/>
        <v>0</v>
      </c>
      <c r="AU42" s="13">
        <f t="shared" si="16"/>
        <v>0</v>
      </c>
      <c r="AV42" s="13">
        <f t="shared" si="17"/>
        <v>0</v>
      </c>
      <c r="AW42" s="13">
        <f t="shared" si="18"/>
        <v>0</v>
      </c>
      <c r="AX42" s="4"/>
    </row>
    <row r="43" spans="1:57">
      <c r="A43" s="8" t="str">
        <f>IF(C43=Форма!$B$7*1,"1 месяц",IF(C43&gt;Форма!$B$7,(LEFT(A42,SEARCH(" ",A42,1)-1)+1)&amp;" месяц",""))</f>
        <v/>
      </c>
      <c r="B43" s="32" t="str">
        <f>IF(SUM($E$6:$L43)=0,"-",IF(SUM($E43:$L43)&gt;0,IF(AND($C43&gt;=$B$1,$C43&lt;=$B$2)*1=1,$A$1,"факт"),"прогноз"))</f>
        <v>-</v>
      </c>
      <c r="C43" s="33">
        <v>42767</v>
      </c>
      <c r="D43" s="34">
        <f>VLOOKUP($C43,'F1'!$A:$B,2,0)</f>
        <v>18</v>
      </c>
      <c r="E43" s="14"/>
      <c r="F43" s="14"/>
      <c r="G43" s="14"/>
      <c r="H43" s="14"/>
      <c r="I43" s="14"/>
      <c r="J43" s="14"/>
      <c r="K43" s="14"/>
      <c r="L43" s="14"/>
      <c r="M43" s="204">
        <f t="shared" si="26"/>
        <v>0</v>
      </c>
      <c r="N43" s="15">
        <f t="shared" si="25"/>
        <v>0</v>
      </c>
      <c r="O43" s="15">
        <f t="shared" si="25"/>
        <v>0</v>
      </c>
      <c r="P43" s="15">
        <f t="shared" si="25"/>
        <v>0</v>
      </c>
      <c r="Q43" s="204">
        <f t="shared" si="25"/>
        <v>0</v>
      </c>
      <c r="R43" s="15">
        <f t="shared" si="25"/>
        <v>0</v>
      </c>
      <c r="S43" s="15">
        <f t="shared" si="25"/>
        <v>0</v>
      </c>
      <c r="T43" s="15">
        <f t="shared" si="25"/>
        <v>0</v>
      </c>
      <c r="U43" s="9">
        <f t="shared" si="19"/>
        <v>0</v>
      </c>
      <c r="V43" s="9">
        <f t="shared" si="20"/>
        <v>0</v>
      </c>
      <c r="W43" s="28">
        <f t="shared" si="21"/>
        <v>0</v>
      </c>
      <c r="X43" s="9">
        <f t="shared" si="22"/>
        <v>0</v>
      </c>
      <c r="Y43" s="9">
        <f t="shared" si="23"/>
        <v>0</v>
      </c>
      <c r="Z43" s="28">
        <f t="shared" si="24"/>
        <v>0</v>
      </c>
      <c r="AA43" s="8"/>
      <c r="AB43" s="155">
        <f>IF(OR($M43="",$M43=0),0,IF(AB$2&lt;10,VLOOKUP(TEXT($C43,"МММ"),'Расчет нагрузки'!$AA$2:$AE$13,AB$2,0),$D43*AB$2))</f>
        <v>0</v>
      </c>
      <c r="AC43" s="155">
        <f>IF(OR($Q43="",$Q43=0),0,IF(AC$2&lt;10,VLOOKUP(TEXT($C43,"МММ"),'Расчет нагрузки'!$AA$2:$AE$13,AC$2,0),$D43*AC$2))</f>
        <v>0</v>
      </c>
      <c r="AD43" s="8"/>
      <c r="AE43" s="69">
        <v>1</v>
      </c>
      <c r="AF43" s="69">
        <v>1</v>
      </c>
      <c r="AG43" s="8"/>
      <c r="AH43" s="13">
        <f t="shared" si="3"/>
        <v>0</v>
      </c>
      <c r="AI43" s="13">
        <f t="shared" si="4"/>
        <v>0</v>
      </c>
      <c r="AJ43" s="13">
        <f t="shared" si="5"/>
        <v>0</v>
      </c>
      <c r="AK43" s="13">
        <f t="shared" si="6"/>
        <v>0</v>
      </c>
      <c r="AL43" s="13">
        <f t="shared" si="7"/>
        <v>0</v>
      </c>
      <c r="AM43" s="13">
        <f t="shared" si="8"/>
        <v>0</v>
      </c>
      <c r="AN43" s="13">
        <f t="shared" si="9"/>
        <v>0</v>
      </c>
      <c r="AO43" s="13">
        <f t="shared" si="10"/>
        <v>0</v>
      </c>
      <c r="AP43" s="13">
        <f t="shared" si="11"/>
        <v>0</v>
      </c>
      <c r="AQ43" s="13">
        <f t="shared" si="12"/>
        <v>0</v>
      </c>
      <c r="AR43" s="13">
        <f t="shared" si="13"/>
        <v>0</v>
      </c>
      <c r="AS43" s="13">
        <f t="shared" si="14"/>
        <v>0</v>
      </c>
      <c r="AT43" s="13">
        <f t="shared" si="15"/>
        <v>0</v>
      </c>
      <c r="AU43" s="13">
        <f t="shared" si="16"/>
        <v>0</v>
      </c>
      <c r="AV43" s="13">
        <f t="shared" si="17"/>
        <v>0</v>
      </c>
      <c r="AW43" s="13">
        <f t="shared" si="18"/>
        <v>0</v>
      </c>
      <c r="AX43" s="4"/>
    </row>
    <row r="44" spans="1:57">
      <c r="A44" s="8" t="str">
        <f>IF(C44=Форма!$B$7*1,"1 месяц",IF(C44&gt;Форма!$B$7,(LEFT(A43,SEARCH(" ",A43,1)-1)+1)&amp;" месяц",""))</f>
        <v/>
      </c>
      <c r="B44" s="32" t="str">
        <f>IF(SUM($E$6:$L44)=0,"-",IF(SUM($E44:$L44)&gt;0,IF(AND($C44&gt;=$B$1,$C44&lt;=$B$2)*1=1,$A$1,"факт"),"прогноз"))</f>
        <v>-</v>
      </c>
      <c r="C44" s="33">
        <v>42795</v>
      </c>
      <c r="D44" s="34">
        <f>VLOOKUP($C44,'F1'!$A:$B,2,0)</f>
        <v>22</v>
      </c>
      <c r="E44" s="14"/>
      <c r="F44" s="14"/>
      <c r="G44" s="14"/>
      <c r="H44" s="14"/>
      <c r="I44" s="14"/>
      <c r="J44" s="14"/>
      <c r="K44" s="14"/>
      <c r="L44" s="14"/>
      <c r="M44" s="204">
        <f t="shared" si="26"/>
        <v>0</v>
      </c>
      <c r="N44" s="15">
        <f t="shared" si="25"/>
        <v>0</v>
      </c>
      <c r="O44" s="15">
        <f t="shared" si="25"/>
        <v>0</v>
      </c>
      <c r="P44" s="15">
        <f t="shared" si="25"/>
        <v>0</v>
      </c>
      <c r="Q44" s="204">
        <f t="shared" si="25"/>
        <v>0</v>
      </c>
      <c r="R44" s="15">
        <f t="shared" si="25"/>
        <v>0</v>
      </c>
      <c r="S44" s="15">
        <f t="shared" si="25"/>
        <v>0</v>
      </c>
      <c r="T44" s="15">
        <f t="shared" si="25"/>
        <v>0</v>
      </c>
      <c r="U44" s="9">
        <f t="shared" si="19"/>
        <v>0</v>
      </c>
      <c r="V44" s="9">
        <f t="shared" si="20"/>
        <v>0</v>
      </c>
      <c r="W44" s="28">
        <f t="shared" si="21"/>
        <v>0</v>
      </c>
      <c r="X44" s="9">
        <f t="shared" si="22"/>
        <v>0</v>
      </c>
      <c r="Y44" s="9">
        <f t="shared" si="23"/>
        <v>0</v>
      </c>
      <c r="Z44" s="28">
        <f t="shared" si="24"/>
        <v>0</v>
      </c>
      <c r="AA44" s="8"/>
      <c r="AB44" s="155">
        <f>IF(OR($M44="",$M44=0),0,IF(AB$2&lt;10,VLOOKUP(TEXT($C44,"МММ"),'Расчет нагрузки'!$AA$2:$AE$13,AB$2,0),$D44*AB$2))</f>
        <v>0</v>
      </c>
      <c r="AC44" s="155">
        <f>IF(OR($Q44="",$Q44=0),0,IF(AC$2&lt;10,VLOOKUP(TEXT($C44,"МММ"),'Расчет нагрузки'!$AA$2:$AE$13,AC$2,0),$D44*AC$2))</f>
        <v>0</v>
      </c>
      <c r="AD44" s="8"/>
      <c r="AE44" s="69">
        <v>1</v>
      </c>
      <c r="AF44" s="69">
        <v>1</v>
      </c>
      <c r="AG44" s="8"/>
      <c r="AH44" s="13">
        <f t="shared" si="3"/>
        <v>0</v>
      </c>
      <c r="AI44" s="13">
        <f t="shared" si="4"/>
        <v>0</v>
      </c>
      <c r="AJ44" s="13">
        <f t="shared" si="5"/>
        <v>0</v>
      </c>
      <c r="AK44" s="13">
        <f t="shared" si="6"/>
        <v>0</v>
      </c>
      <c r="AL44" s="13">
        <f t="shared" si="7"/>
        <v>0</v>
      </c>
      <c r="AM44" s="13">
        <f t="shared" si="8"/>
        <v>0</v>
      </c>
      <c r="AN44" s="13">
        <f t="shared" si="9"/>
        <v>0</v>
      </c>
      <c r="AO44" s="13">
        <f t="shared" si="10"/>
        <v>0</v>
      </c>
      <c r="AP44" s="13">
        <f t="shared" si="11"/>
        <v>0</v>
      </c>
      <c r="AQ44" s="13">
        <f t="shared" si="12"/>
        <v>0</v>
      </c>
      <c r="AR44" s="13">
        <f t="shared" si="13"/>
        <v>0</v>
      </c>
      <c r="AS44" s="13">
        <f t="shared" si="14"/>
        <v>0</v>
      </c>
      <c r="AT44" s="13">
        <f t="shared" si="15"/>
        <v>0</v>
      </c>
      <c r="AU44" s="13">
        <f t="shared" si="16"/>
        <v>0</v>
      </c>
      <c r="AV44" s="13">
        <f t="shared" si="17"/>
        <v>0</v>
      </c>
      <c r="AW44" s="13">
        <f t="shared" si="18"/>
        <v>0</v>
      </c>
      <c r="AX44" s="4"/>
    </row>
    <row r="45" spans="1:57">
      <c r="A45" s="8" t="str">
        <f>IF(C45=Форма!$B$7*1,"1 месяц",IF(C45&gt;Форма!$B$7,(LEFT(A44,SEARCH(" ",A44,1)-1)+1)&amp;" месяц",""))</f>
        <v/>
      </c>
      <c r="B45" s="32" t="str">
        <f>IF(SUM($E$6:$L45)=0,"-",IF(SUM($E45:$L45)&gt;0,IF(AND($C45&gt;=$B$1,$C45&lt;=$B$2)*1=1,$A$1,"факт"),"прогноз"))</f>
        <v>-</v>
      </c>
      <c r="C45" s="33">
        <v>42826</v>
      </c>
      <c r="D45" s="34">
        <f>VLOOKUP($C45,'F1'!$A:$B,2,0)</f>
        <v>20</v>
      </c>
      <c r="E45" s="14"/>
      <c r="F45" s="14"/>
      <c r="G45" s="14"/>
      <c r="H45" s="14"/>
      <c r="I45" s="14"/>
      <c r="J45" s="14"/>
      <c r="K45" s="14"/>
      <c r="L45" s="14"/>
      <c r="M45" s="204">
        <f t="shared" si="26"/>
        <v>0</v>
      </c>
      <c r="N45" s="15">
        <f t="shared" si="25"/>
        <v>0</v>
      </c>
      <c r="O45" s="15">
        <f t="shared" si="25"/>
        <v>0</v>
      </c>
      <c r="P45" s="15">
        <f t="shared" si="25"/>
        <v>0</v>
      </c>
      <c r="Q45" s="204">
        <f t="shared" si="25"/>
        <v>0</v>
      </c>
      <c r="R45" s="15">
        <f t="shared" si="25"/>
        <v>0</v>
      </c>
      <c r="S45" s="15">
        <f t="shared" si="25"/>
        <v>0</v>
      </c>
      <c r="T45" s="15">
        <f t="shared" si="25"/>
        <v>0</v>
      </c>
      <c r="U45" s="9">
        <f t="shared" si="19"/>
        <v>0</v>
      </c>
      <c r="V45" s="9">
        <f t="shared" si="20"/>
        <v>0</v>
      </c>
      <c r="W45" s="28">
        <f t="shared" si="21"/>
        <v>0</v>
      </c>
      <c r="X45" s="9">
        <f t="shared" si="22"/>
        <v>0</v>
      </c>
      <c r="Y45" s="9">
        <f t="shared" si="23"/>
        <v>0</v>
      </c>
      <c r="Z45" s="28">
        <f t="shared" si="24"/>
        <v>0</v>
      </c>
      <c r="AA45" s="8"/>
      <c r="AB45" s="155">
        <f>IF(OR($M45="",$M45=0),0,IF(AB$2&lt;10,VLOOKUP(TEXT($C45,"МММ"),'Расчет нагрузки'!$AA$2:$AE$13,AB$2,0),$D45*AB$2))</f>
        <v>0</v>
      </c>
      <c r="AC45" s="155">
        <f>IF(OR($Q45="",$Q45=0),0,IF(AC$2&lt;10,VLOOKUP(TEXT($C45,"МММ"),'Расчет нагрузки'!$AA$2:$AE$13,AC$2,0),$D45*AC$2))</f>
        <v>0</v>
      </c>
      <c r="AD45" s="8"/>
      <c r="AE45" s="69">
        <v>1</v>
      </c>
      <c r="AF45" s="69">
        <v>1</v>
      </c>
      <c r="AG45" s="8"/>
      <c r="AH45" s="13">
        <f t="shared" si="3"/>
        <v>0</v>
      </c>
      <c r="AI45" s="13">
        <f t="shared" si="4"/>
        <v>0</v>
      </c>
      <c r="AJ45" s="13">
        <f t="shared" si="5"/>
        <v>0</v>
      </c>
      <c r="AK45" s="13">
        <f t="shared" si="6"/>
        <v>0</v>
      </c>
      <c r="AL45" s="13">
        <f t="shared" si="7"/>
        <v>0</v>
      </c>
      <c r="AM45" s="13">
        <f t="shared" si="8"/>
        <v>0</v>
      </c>
      <c r="AN45" s="13">
        <f t="shared" si="9"/>
        <v>0</v>
      </c>
      <c r="AO45" s="13">
        <f t="shared" si="10"/>
        <v>0</v>
      </c>
      <c r="AP45" s="13">
        <f t="shared" si="11"/>
        <v>0</v>
      </c>
      <c r="AQ45" s="13">
        <f t="shared" si="12"/>
        <v>0</v>
      </c>
      <c r="AR45" s="13">
        <f t="shared" si="13"/>
        <v>0</v>
      </c>
      <c r="AS45" s="13">
        <f t="shared" si="14"/>
        <v>0</v>
      </c>
      <c r="AT45" s="13">
        <f t="shared" si="15"/>
        <v>0</v>
      </c>
      <c r="AU45" s="13">
        <f t="shared" si="16"/>
        <v>0</v>
      </c>
      <c r="AV45" s="13">
        <f t="shared" si="17"/>
        <v>0</v>
      </c>
      <c r="AW45" s="13">
        <f t="shared" si="18"/>
        <v>0</v>
      </c>
      <c r="AX45" s="4"/>
    </row>
    <row r="46" spans="1:57">
      <c r="A46" s="8" t="str">
        <f>IF(C46=Форма!$B$7*1,"1 месяц",IF(C46&gt;Форма!$B$7,(LEFT(A45,SEARCH(" ",A45,1)-1)+1)&amp;" месяц",""))</f>
        <v/>
      </c>
      <c r="B46" s="32" t="str">
        <f>IF(SUM($E$6:$L46)=0,"-",IF(SUM($E46:$L46)&gt;0,IF(AND($C46&gt;=$B$1,$C46&lt;=$B$2)*1=1,$A$1,"факт"),"прогноз"))</f>
        <v>-</v>
      </c>
      <c r="C46" s="33">
        <v>42856</v>
      </c>
      <c r="D46" s="34">
        <f>VLOOKUP($C46,'F1'!$A:$B,2,0)</f>
        <v>20</v>
      </c>
      <c r="E46" s="14"/>
      <c r="F46" s="14"/>
      <c r="G46" s="14"/>
      <c r="H46" s="14"/>
      <c r="I46" s="14"/>
      <c r="J46" s="14"/>
      <c r="K46" s="14"/>
      <c r="L46" s="14"/>
      <c r="M46" s="204">
        <f t="shared" si="26"/>
        <v>0</v>
      </c>
      <c r="N46" s="15">
        <f t="shared" si="25"/>
        <v>0</v>
      </c>
      <c r="O46" s="15">
        <f t="shared" si="25"/>
        <v>0</v>
      </c>
      <c r="P46" s="15">
        <f t="shared" si="25"/>
        <v>0</v>
      </c>
      <c r="Q46" s="204">
        <f t="shared" si="25"/>
        <v>0</v>
      </c>
      <c r="R46" s="15">
        <f t="shared" si="25"/>
        <v>0</v>
      </c>
      <c r="S46" s="15">
        <f t="shared" si="25"/>
        <v>0</v>
      </c>
      <c r="T46" s="15">
        <f t="shared" si="25"/>
        <v>0</v>
      </c>
      <c r="U46" s="9">
        <f t="shared" si="19"/>
        <v>0</v>
      </c>
      <c r="V46" s="9">
        <f t="shared" si="20"/>
        <v>0</v>
      </c>
      <c r="W46" s="28">
        <f t="shared" si="21"/>
        <v>0</v>
      </c>
      <c r="X46" s="9">
        <f t="shared" si="22"/>
        <v>0</v>
      </c>
      <c r="Y46" s="9">
        <f t="shared" si="23"/>
        <v>0</v>
      </c>
      <c r="Z46" s="28">
        <f t="shared" si="24"/>
        <v>0</v>
      </c>
      <c r="AA46" s="8"/>
      <c r="AB46" s="155">
        <f>IF(OR($M46="",$M46=0),0,IF(AB$2&lt;10,VLOOKUP(TEXT($C46,"МММ"),'Расчет нагрузки'!$AA$2:$AE$13,AB$2,0),$D46*AB$2))</f>
        <v>0</v>
      </c>
      <c r="AC46" s="155">
        <f>IF(OR($Q46="",$Q46=0),0,IF(AC$2&lt;10,VLOOKUP(TEXT($C46,"МММ"),'Расчет нагрузки'!$AA$2:$AE$13,AC$2,0),$D46*AC$2))</f>
        <v>0</v>
      </c>
      <c r="AD46" s="8"/>
      <c r="AE46" s="69">
        <v>1</v>
      </c>
      <c r="AF46" s="69">
        <v>1</v>
      </c>
      <c r="AG46" s="8"/>
      <c r="AH46" s="13">
        <f t="shared" si="3"/>
        <v>0</v>
      </c>
      <c r="AI46" s="13">
        <f t="shared" si="4"/>
        <v>0</v>
      </c>
      <c r="AJ46" s="13">
        <f t="shared" si="5"/>
        <v>0</v>
      </c>
      <c r="AK46" s="13">
        <f t="shared" si="6"/>
        <v>0</v>
      </c>
      <c r="AL46" s="13">
        <f t="shared" si="7"/>
        <v>0</v>
      </c>
      <c r="AM46" s="13">
        <f t="shared" si="8"/>
        <v>0</v>
      </c>
      <c r="AN46" s="13">
        <f t="shared" si="9"/>
        <v>0</v>
      </c>
      <c r="AO46" s="13">
        <f t="shared" si="10"/>
        <v>0</v>
      </c>
      <c r="AP46" s="13">
        <f t="shared" si="11"/>
        <v>0</v>
      </c>
      <c r="AQ46" s="13">
        <f t="shared" si="12"/>
        <v>0</v>
      </c>
      <c r="AR46" s="13">
        <f t="shared" si="13"/>
        <v>0</v>
      </c>
      <c r="AS46" s="13">
        <f t="shared" si="14"/>
        <v>0</v>
      </c>
      <c r="AT46" s="13">
        <f t="shared" si="15"/>
        <v>0</v>
      </c>
      <c r="AU46" s="13">
        <f t="shared" si="16"/>
        <v>0</v>
      </c>
      <c r="AV46" s="13">
        <f t="shared" si="17"/>
        <v>0</v>
      </c>
      <c r="AW46" s="13">
        <f t="shared" si="18"/>
        <v>0</v>
      </c>
      <c r="AX46" s="4"/>
    </row>
    <row r="47" spans="1:57">
      <c r="A47" s="8" t="str">
        <f>IF(C47=Форма!$B$7*1,"1 месяц",IF(C47&gt;Форма!$B$7,(LEFT(A46,SEARCH(" ",A46,1)-1)+1)&amp;" месяц",""))</f>
        <v/>
      </c>
      <c r="B47" s="32" t="str">
        <f>IF(SUM($E$6:$L47)=0,"-",IF(SUM($E47:$L47)&gt;0,IF(AND($C47&gt;=$B$1,$C47&lt;=$B$2)*1=1,$A$1,"факт"),"прогноз"))</f>
        <v>-</v>
      </c>
      <c r="C47" s="33">
        <v>42887</v>
      </c>
      <c r="D47" s="34">
        <f>VLOOKUP($C47,'F1'!$A:$B,2,0)</f>
        <v>21</v>
      </c>
      <c r="E47" s="14"/>
      <c r="F47" s="14"/>
      <c r="G47" s="14"/>
      <c r="H47" s="14"/>
      <c r="I47" s="14"/>
      <c r="J47" s="14"/>
      <c r="K47" s="14"/>
      <c r="L47" s="14"/>
      <c r="M47" s="204">
        <f t="shared" si="26"/>
        <v>0</v>
      </c>
      <c r="N47" s="15">
        <f t="shared" si="26"/>
        <v>0</v>
      </c>
      <c r="O47" s="15">
        <f t="shared" si="26"/>
        <v>0</v>
      </c>
      <c r="P47" s="15">
        <f t="shared" si="26"/>
        <v>0</v>
      </c>
      <c r="Q47" s="204">
        <f t="shared" si="26"/>
        <v>0</v>
      </c>
      <c r="R47" s="15">
        <f t="shared" si="26"/>
        <v>0</v>
      </c>
      <c r="S47" s="15">
        <f t="shared" si="26"/>
        <v>0</v>
      </c>
      <c r="T47" s="15">
        <f t="shared" si="26"/>
        <v>0</v>
      </c>
      <c r="U47" s="9">
        <f t="shared" si="19"/>
        <v>0</v>
      </c>
      <c r="V47" s="9">
        <f t="shared" si="20"/>
        <v>0</v>
      </c>
      <c r="W47" s="28">
        <f t="shared" si="21"/>
        <v>0</v>
      </c>
      <c r="X47" s="9">
        <f t="shared" si="22"/>
        <v>0</v>
      </c>
      <c r="Y47" s="9">
        <f t="shared" si="23"/>
        <v>0</v>
      </c>
      <c r="Z47" s="28">
        <f t="shared" si="24"/>
        <v>0</v>
      </c>
      <c r="AA47" s="8"/>
      <c r="AB47" s="155">
        <f>IF(OR($M47="",$M47=0),0,IF(AB$2&lt;10,VLOOKUP(TEXT($C47,"МММ"),'Расчет нагрузки'!$AA$2:$AE$13,AB$2,0),$D47*AB$2))</f>
        <v>0</v>
      </c>
      <c r="AC47" s="155">
        <f>IF(OR($Q47="",$Q47=0),0,IF(AC$2&lt;10,VLOOKUP(TEXT($C47,"МММ"),'Расчет нагрузки'!$AA$2:$AE$13,AC$2,0),$D47*AC$2))</f>
        <v>0</v>
      </c>
      <c r="AD47" s="8"/>
      <c r="AE47" s="69">
        <v>1</v>
      </c>
      <c r="AF47" s="69">
        <v>1</v>
      </c>
      <c r="AG47" s="8"/>
      <c r="AH47" s="13">
        <f t="shared" ref="AH47:AH49" si="27">E47</f>
        <v>0</v>
      </c>
      <c r="AI47" s="13">
        <f t="shared" ref="AI47:AI49" si="28">F47</f>
        <v>0</v>
      </c>
      <c r="AJ47" s="13">
        <f t="shared" ref="AJ47:AJ49" si="29">G47</f>
        <v>0</v>
      </c>
      <c r="AK47" s="13">
        <f t="shared" ref="AK47:AK49" si="30">H47</f>
        <v>0</v>
      </c>
      <c r="AL47" s="13">
        <f t="shared" ref="AL47:AL49" si="31">I47</f>
        <v>0</v>
      </c>
      <c r="AM47" s="13">
        <f t="shared" ref="AM47:AM49" si="32">J47</f>
        <v>0</v>
      </c>
      <c r="AN47" s="13">
        <f t="shared" ref="AN47:AN49" si="33">K47</f>
        <v>0</v>
      </c>
      <c r="AO47" s="13">
        <f t="shared" ref="AO47:AO49" si="34">L47</f>
        <v>0</v>
      </c>
      <c r="AP47" s="13">
        <f t="shared" ref="AP47:AP49" si="35">E47</f>
        <v>0</v>
      </c>
      <c r="AQ47" s="13">
        <f t="shared" ref="AQ47:AQ49" si="36">F47</f>
        <v>0</v>
      </c>
      <c r="AR47" s="13">
        <f t="shared" ref="AR47:AR49" si="37">G47</f>
        <v>0</v>
      </c>
      <c r="AS47" s="13">
        <f t="shared" ref="AS47:AS49" si="38">H47</f>
        <v>0</v>
      </c>
      <c r="AT47" s="13">
        <f t="shared" ref="AT47:AT49" si="39">I47</f>
        <v>0</v>
      </c>
      <c r="AU47" s="13">
        <f t="shared" ref="AU47:AU49" si="40">J47</f>
        <v>0</v>
      </c>
      <c r="AV47" s="13">
        <f t="shared" ref="AV47:AV49" si="41">K47</f>
        <v>0</v>
      </c>
      <c r="AW47" s="13">
        <f t="shared" ref="AW47:AW49" si="42">L47</f>
        <v>0</v>
      </c>
      <c r="AX47" s="4"/>
    </row>
    <row r="48" spans="1:57">
      <c r="A48" s="8" t="str">
        <f>IF(C48=Форма!$B$7*1,"1 месяц",IF(C48&gt;Форма!$B$7,(LEFT(A47,SEARCH(" ",A47,1)-1)+1)&amp;" месяц",""))</f>
        <v/>
      </c>
      <c r="B48" s="32" t="str">
        <f>IF(SUM($E$6:$L48)=0,"-",IF(SUM($E48:$L48)&gt;0,IF(AND($C48&gt;=$B$1,$C48&lt;=$B$2)*1=1,$A$1,"факт"),"прогноз"))</f>
        <v>-</v>
      </c>
      <c r="C48" s="33">
        <v>42917</v>
      </c>
      <c r="D48" s="34">
        <f>VLOOKUP($C48,'F1'!$A:$B,2,0)</f>
        <v>21</v>
      </c>
      <c r="E48" s="14"/>
      <c r="F48" s="14"/>
      <c r="G48" s="14"/>
      <c r="H48" s="14"/>
      <c r="I48" s="14"/>
      <c r="J48" s="14"/>
      <c r="K48" s="14"/>
      <c r="L48" s="14"/>
      <c r="M48" s="204">
        <f t="shared" si="26"/>
        <v>0</v>
      </c>
      <c r="N48" s="15">
        <f t="shared" si="26"/>
        <v>0</v>
      </c>
      <c r="O48" s="15">
        <f t="shared" si="26"/>
        <v>0</v>
      </c>
      <c r="P48" s="15">
        <f t="shared" si="26"/>
        <v>0</v>
      </c>
      <c r="Q48" s="204">
        <f t="shared" si="26"/>
        <v>0</v>
      </c>
      <c r="R48" s="15">
        <f t="shared" si="26"/>
        <v>0</v>
      </c>
      <c r="S48" s="15">
        <f t="shared" si="26"/>
        <v>0</v>
      </c>
      <c r="T48" s="15">
        <f t="shared" si="26"/>
        <v>0</v>
      </c>
      <c r="U48" s="9">
        <f t="shared" si="19"/>
        <v>0</v>
      </c>
      <c r="V48" s="9">
        <f t="shared" si="20"/>
        <v>0</v>
      </c>
      <c r="W48" s="28">
        <f t="shared" si="21"/>
        <v>0</v>
      </c>
      <c r="X48" s="9">
        <f t="shared" si="22"/>
        <v>0</v>
      </c>
      <c r="Y48" s="9">
        <f t="shared" si="23"/>
        <v>0</v>
      </c>
      <c r="Z48" s="28">
        <f t="shared" si="24"/>
        <v>0</v>
      </c>
      <c r="AA48" s="8"/>
      <c r="AB48" s="155">
        <f>IF(OR($M48="",$M48=0),0,IF(AB$2&lt;10,VLOOKUP(TEXT($C48,"МММ"),'Расчет нагрузки'!$AA$2:$AE$13,AB$2,0),$D48*AB$2))</f>
        <v>0</v>
      </c>
      <c r="AC48" s="155">
        <f>IF(OR($Q48="",$Q48=0),0,IF(AC$2&lt;10,VLOOKUP(TEXT($C48,"МММ"),'Расчет нагрузки'!$AA$2:$AE$13,AC$2,0),$D48*AC$2))</f>
        <v>0</v>
      </c>
      <c r="AD48" s="8"/>
      <c r="AE48" s="69">
        <v>1</v>
      </c>
      <c r="AF48" s="69">
        <v>1</v>
      </c>
      <c r="AG48" s="8"/>
      <c r="AH48" s="13">
        <f t="shared" si="27"/>
        <v>0</v>
      </c>
      <c r="AI48" s="13">
        <f t="shared" si="28"/>
        <v>0</v>
      </c>
      <c r="AJ48" s="13">
        <f t="shared" si="29"/>
        <v>0</v>
      </c>
      <c r="AK48" s="13">
        <f t="shared" si="30"/>
        <v>0</v>
      </c>
      <c r="AL48" s="13">
        <f t="shared" si="31"/>
        <v>0</v>
      </c>
      <c r="AM48" s="13">
        <f t="shared" si="32"/>
        <v>0</v>
      </c>
      <c r="AN48" s="13">
        <f t="shared" si="33"/>
        <v>0</v>
      </c>
      <c r="AO48" s="13">
        <f t="shared" si="34"/>
        <v>0</v>
      </c>
      <c r="AP48" s="13">
        <f t="shared" si="35"/>
        <v>0</v>
      </c>
      <c r="AQ48" s="13">
        <f t="shared" si="36"/>
        <v>0</v>
      </c>
      <c r="AR48" s="13">
        <f t="shared" si="37"/>
        <v>0</v>
      </c>
      <c r="AS48" s="13">
        <f t="shared" si="38"/>
        <v>0</v>
      </c>
      <c r="AT48" s="13">
        <f t="shared" si="39"/>
        <v>0</v>
      </c>
      <c r="AU48" s="13">
        <f t="shared" si="40"/>
        <v>0</v>
      </c>
      <c r="AV48" s="13">
        <f t="shared" si="41"/>
        <v>0</v>
      </c>
      <c r="AW48" s="13">
        <f t="shared" si="42"/>
        <v>0</v>
      </c>
      <c r="AX48" s="4"/>
    </row>
    <row r="49" spans="1:50">
      <c r="A49" s="8" t="str">
        <f>IF(C49=Форма!$B$7*1,"1 месяц",IF(C49&gt;Форма!$B$7,(LEFT(A48,SEARCH(" ",A48,1)-1)+1)&amp;" месяц",""))</f>
        <v/>
      </c>
      <c r="B49" s="32" t="str">
        <f>IF(SUM($E$6:$L49)=0,"-",IF(SUM($E49:$L49)&gt;0,IF(AND($C49&gt;=$B$1,$C49&lt;=$B$2)*1=1,$A$1,"факт"),"прогноз"))</f>
        <v>-</v>
      </c>
      <c r="C49" s="33">
        <v>42948</v>
      </c>
      <c r="D49" s="34">
        <f>VLOOKUP($C49,'F1'!$A:$B,2,0)</f>
        <v>23</v>
      </c>
      <c r="E49" s="14"/>
      <c r="F49" s="14"/>
      <c r="G49" s="14"/>
      <c r="H49" s="14"/>
      <c r="I49" s="14"/>
      <c r="J49" s="14"/>
      <c r="K49" s="14"/>
      <c r="L49" s="14"/>
      <c r="M49" s="204">
        <f t="shared" si="26"/>
        <v>0</v>
      </c>
      <c r="N49" s="15">
        <f t="shared" si="26"/>
        <v>0</v>
      </c>
      <c r="O49" s="15">
        <f t="shared" si="26"/>
        <v>0</v>
      </c>
      <c r="P49" s="15">
        <f t="shared" si="26"/>
        <v>0</v>
      </c>
      <c r="Q49" s="204">
        <f t="shared" si="26"/>
        <v>0</v>
      </c>
      <c r="R49" s="15">
        <f t="shared" si="26"/>
        <v>0</v>
      </c>
      <c r="S49" s="15">
        <f t="shared" si="26"/>
        <v>0</v>
      </c>
      <c r="T49" s="15">
        <f t="shared" si="26"/>
        <v>0</v>
      </c>
      <c r="U49" s="9">
        <f t="shared" si="19"/>
        <v>0</v>
      </c>
      <c r="V49" s="9">
        <f t="shared" si="20"/>
        <v>0</v>
      </c>
      <c r="W49" s="28">
        <f t="shared" si="21"/>
        <v>0</v>
      </c>
      <c r="X49" s="9">
        <f t="shared" si="22"/>
        <v>0</v>
      </c>
      <c r="Y49" s="9">
        <f t="shared" si="23"/>
        <v>0</v>
      </c>
      <c r="Z49" s="28">
        <f t="shared" si="24"/>
        <v>0</v>
      </c>
      <c r="AA49" s="8"/>
      <c r="AB49" s="155">
        <f>IF(OR($M49="",$M49=0),0,IF(AB$2&lt;10,VLOOKUP(TEXT($C49,"МММ"),'Расчет нагрузки'!$AA$2:$AE$13,AB$2,0),$D49*AB$2))</f>
        <v>0</v>
      </c>
      <c r="AC49" s="155">
        <f>IF(OR($Q49="",$Q49=0),0,IF(AC$2&lt;10,VLOOKUP(TEXT($C49,"МММ"),'Расчет нагрузки'!$AA$2:$AE$13,AC$2,0),$D49*AC$2))</f>
        <v>0</v>
      </c>
      <c r="AD49" s="8"/>
      <c r="AE49" s="69">
        <v>1</v>
      </c>
      <c r="AF49" s="69">
        <v>1</v>
      </c>
      <c r="AG49" s="8"/>
      <c r="AH49" s="13">
        <f t="shared" si="27"/>
        <v>0</v>
      </c>
      <c r="AI49" s="13">
        <f t="shared" si="28"/>
        <v>0</v>
      </c>
      <c r="AJ49" s="13">
        <f t="shared" si="29"/>
        <v>0</v>
      </c>
      <c r="AK49" s="13">
        <f t="shared" si="30"/>
        <v>0</v>
      </c>
      <c r="AL49" s="13">
        <f t="shared" si="31"/>
        <v>0</v>
      </c>
      <c r="AM49" s="13">
        <f t="shared" si="32"/>
        <v>0</v>
      </c>
      <c r="AN49" s="13">
        <f t="shared" si="33"/>
        <v>0</v>
      </c>
      <c r="AO49" s="13">
        <f t="shared" si="34"/>
        <v>0</v>
      </c>
      <c r="AP49" s="13">
        <f t="shared" si="35"/>
        <v>0</v>
      </c>
      <c r="AQ49" s="13">
        <f t="shared" si="36"/>
        <v>0</v>
      </c>
      <c r="AR49" s="13">
        <f t="shared" si="37"/>
        <v>0</v>
      </c>
      <c r="AS49" s="13">
        <f t="shared" si="38"/>
        <v>0</v>
      </c>
      <c r="AT49" s="13">
        <f t="shared" si="39"/>
        <v>0</v>
      </c>
      <c r="AU49" s="13">
        <f t="shared" si="40"/>
        <v>0</v>
      </c>
      <c r="AV49" s="13">
        <f t="shared" si="41"/>
        <v>0</v>
      </c>
      <c r="AW49" s="13">
        <f t="shared" si="42"/>
        <v>0</v>
      </c>
      <c r="AX49" s="4"/>
    </row>
    <row r="50" spans="1:50">
      <c r="A50" s="8" t="str">
        <f>IF(C50=Форма!$B$7*1,"1 месяц",IF(C50&gt;Форма!$B$7,(LEFT(A49,SEARCH(" ",A49,1)-1)+1)&amp;" месяц",""))</f>
        <v/>
      </c>
      <c r="B50" s="32" t="str">
        <f>IF(SUM($E$6:$L50)=0,"-",IF(SUM($E50:$L50)&gt;0,IF(AND($C50&gt;=$B$1,$C50&lt;=$B$2)*1=1,$A$1,"факт"),"прогноз"))</f>
        <v>-</v>
      </c>
      <c r="C50" s="33">
        <v>42979</v>
      </c>
      <c r="D50" s="34">
        <f>VLOOKUP($C50,'F1'!$A:$B,2,0)</f>
        <v>21</v>
      </c>
      <c r="E50" s="14"/>
      <c r="F50" s="14"/>
      <c r="G50" s="14"/>
      <c r="H50" s="14"/>
      <c r="I50" s="14"/>
      <c r="J50" s="14"/>
      <c r="K50" s="14"/>
      <c r="L50" s="14"/>
      <c r="M50" s="204">
        <f t="shared" si="26"/>
        <v>0</v>
      </c>
      <c r="N50" s="15">
        <f t="shared" si="26"/>
        <v>0</v>
      </c>
      <c r="O50" s="15">
        <f t="shared" si="26"/>
        <v>0</v>
      </c>
      <c r="P50" s="15">
        <f t="shared" si="26"/>
        <v>0</v>
      </c>
      <c r="Q50" s="204">
        <f t="shared" si="26"/>
        <v>0</v>
      </c>
      <c r="R50" s="15">
        <f t="shared" si="26"/>
        <v>0</v>
      </c>
      <c r="S50" s="15">
        <f t="shared" si="26"/>
        <v>0</v>
      </c>
      <c r="T50" s="15">
        <f t="shared" si="26"/>
        <v>0</v>
      </c>
      <c r="U50" s="9">
        <f t="shared" si="19"/>
        <v>0</v>
      </c>
      <c r="V50" s="9">
        <f t="shared" si="20"/>
        <v>0</v>
      </c>
      <c r="W50" s="28">
        <f t="shared" si="21"/>
        <v>0</v>
      </c>
      <c r="X50" s="9">
        <f t="shared" si="22"/>
        <v>0</v>
      </c>
      <c r="Y50" s="9">
        <f t="shared" si="23"/>
        <v>0</v>
      </c>
      <c r="Z50" s="28">
        <f t="shared" si="24"/>
        <v>0</v>
      </c>
      <c r="AA50" s="8"/>
      <c r="AB50" s="155">
        <f>IF(OR($M50="",$M50=0),0,IF(AB$2&lt;10,VLOOKUP(TEXT($C50,"МММ"),'Расчет нагрузки'!$AA$2:$AE$13,AB$2,0),$D50*AB$2))</f>
        <v>0</v>
      </c>
      <c r="AC50" s="155">
        <f>IF(OR($Q50="",$Q50=0),0,IF(AC$2&lt;10,VLOOKUP(TEXT($C50,"МММ"),'Расчет нагрузки'!$AA$2:$AE$13,AC$2,0),$D50*AC$2))</f>
        <v>0</v>
      </c>
      <c r="AD50" s="8"/>
      <c r="AE50" s="69">
        <v>1</v>
      </c>
      <c r="AF50" s="69">
        <v>1</v>
      </c>
      <c r="AG50" s="8"/>
      <c r="AH50" s="13">
        <f t="shared" ref="AH50" si="43">E50</f>
        <v>0</v>
      </c>
      <c r="AI50" s="13">
        <f t="shared" ref="AI50" si="44">F50</f>
        <v>0</v>
      </c>
      <c r="AJ50" s="13">
        <f t="shared" ref="AJ50" si="45">G50</f>
        <v>0</v>
      </c>
      <c r="AK50" s="13">
        <f t="shared" ref="AK50" si="46">H50</f>
        <v>0</v>
      </c>
      <c r="AL50" s="13">
        <f t="shared" ref="AL50" si="47">I50</f>
        <v>0</v>
      </c>
      <c r="AM50" s="13">
        <f t="shared" ref="AM50" si="48">J50</f>
        <v>0</v>
      </c>
      <c r="AN50" s="13">
        <f t="shared" ref="AN50" si="49">K50</f>
        <v>0</v>
      </c>
      <c r="AO50" s="13">
        <f t="shared" ref="AO50" si="50">L50</f>
        <v>0</v>
      </c>
      <c r="AP50" s="13">
        <f t="shared" ref="AP50" si="51">E50</f>
        <v>0</v>
      </c>
      <c r="AQ50" s="13">
        <f t="shared" ref="AQ50" si="52">F50</f>
        <v>0</v>
      </c>
      <c r="AR50" s="13">
        <f t="shared" ref="AR50" si="53">G50</f>
        <v>0</v>
      </c>
      <c r="AS50" s="13">
        <f t="shared" ref="AS50" si="54">H50</f>
        <v>0</v>
      </c>
      <c r="AT50" s="13">
        <f t="shared" ref="AT50" si="55">I50</f>
        <v>0</v>
      </c>
      <c r="AU50" s="13">
        <f t="shared" ref="AU50" si="56">J50</f>
        <v>0</v>
      </c>
      <c r="AV50" s="13">
        <f t="shared" ref="AV50" si="57">K50</f>
        <v>0</v>
      </c>
      <c r="AW50" s="13">
        <f t="shared" ref="AW50" si="58">L50</f>
        <v>0</v>
      </c>
      <c r="AX50" s="4"/>
    </row>
    <row r="51" spans="1:50">
      <c r="A51" s="8" t="str">
        <f>IF(C51=Форма!$B$7*1,"1 месяц",IF(C51&gt;Форма!$B$7,(LEFT(A50,SEARCH(" ",A50,1)-1)+1)&amp;" месяц",""))</f>
        <v/>
      </c>
      <c r="B51" s="32" t="str">
        <f>IF(SUM($E$6:$L51)=0,"-",IF(SUM($E51:$L51)&gt;0,IF(AND($C51&gt;=$B$1,$C51&lt;=$B$2)*1=1,$A$1,"факт"),"прогноз"))</f>
        <v>-</v>
      </c>
      <c r="C51" s="33">
        <v>43009</v>
      </c>
      <c r="D51" s="34">
        <f>VLOOKUP($C51,'F1'!$A:$B,2,0)</f>
        <v>22</v>
      </c>
      <c r="E51" s="14"/>
      <c r="F51" s="14"/>
      <c r="G51" s="14"/>
      <c r="H51" s="14"/>
      <c r="I51" s="14"/>
      <c r="J51" s="14"/>
      <c r="K51" s="14"/>
      <c r="L51" s="14"/>
      <c r="M51" s="204">
        <f t="shared" ref="M51" si="59">E51/$D51</f>
        <v>0</v>
      </c>
      <c r="N51" s="15">
        <f t="shared" ref="N51" si="60">F51/$D51</f>
        <v>0</v>
      </c>
      <c r="O51" s="15">
        <f t="shared" ref="O51" si="61">G51/$D51</f>
        <v>0</v>
      </c>
      <c r="P51" s="15">
        <f t="shared" ref="P51" si="62">H51/$D51</f>
        <v>0</v>
      </c>
      <c r="Q51" s="204">
        <f t="shared" ref="Q51" si="63">I51/$D51</f>
        <v>0</v>
      </c>
      <c r="R51" s="15">
        <f t="shared" ref="R51" si="64">J51/$D51</f>
        <v>0</v>
      </c>
      <c r="S51" s="15">
        <f t="shared" ref="S51" si="65">K51/$D51</f>
        <v>0</v>
      </c>
      <c r="T51" s="15">
        <f t="shared" ref="T51" si="66">L51/$D51</f>
        <v>0</v>
      </c>
      <c r="U51" s="9">
        <f t="shared" si="19"/>
        <v>0</v>
      </c>
      <c r="V51" s="9">
        <f t="shared" si="20"/>
        <v>0</v>
      </c>
      <c r="W51" s="28">
        <f t="shared" si="21"/>
        <v>0</v>
      </c>
      <c r="X51" s="9">
        <f t="shared" si="22"/>
        <v>0</v>
      </c>
      <c r="Y51" s="9">
        <f t="shared" si="23"/>
        <v>0</v>
      </c>
      <c r="Z51" s="28">
        <f t="shared" si="24"/>
        <v>0</v>
      </c>
      <c r="AA51" s="8"/>
      <c r="AB51" s="155">
        <f>IF(OR($M51="",$M51=0),0,IF(AB$2&lt;10,VLOOKUP(TEXT($C51,"МММ"),'Расчет нагрузки'!$AA$2:$AE$13,AB$2,0),$D51*AB$2))</f>
        <v>0</v>
      </c>
      <c r="AC51" s="155">
        <f>IF(OR($Q51="",$Q51=0),0,IF(AC$2&lt;10,VLOOKUP(TEXT($C51,"МММ"),'Расчет нагрузки'!$AA$2:$AE$13,AC$2,0),$D51*AC$2))</f>
        <v>0</v>
      </c>
      <c r="AD51" s="8"/>
      <c r="AE51" s="69">
        <v>1</v>
      </c>
      <c r="AF51" s="69">
        <v>1</v>
      </c>
      <c r="AG51" s="8"/>
      <c r="AH51" s="13">
        <f t="shared" ref="AH51" si="67">E51</f>
        <v>0</v>
      </c>
      <c r="AI51" s="13">
        <f t="shared" ref="AI51" si="68">F51</f>
        <v>0</v>
      </c>
      <c r="AJ51" s="13">
        <f t="shared" ref="AJ51" si="69">G51</f>
        <v>0</v>
      </c>
      <c r="AK51" s="13">
        <f t="shared" ref="AK51" si="70">H51</f>
        <v>0</v>
      </c>
      <c r="AL51" s="13">
        <f t="shared" ref="AL51" si="71">I51</f>
        <v>0</v>
      </c>
      <c r="AM51" s="13">
        <f t="shared" ref="AM51" si="72">J51</f>
        <v>0</v>
      </c>
      <c r="AN51" s="13">
        <f t="shared" ref="AN51" si="73">K51</f>
        <v>0</v>
      </c>
      <c r="AO51" s="13">
        <f t="shared" ref="AO51" si="74">L51</f>
        <v>0</v>
      </c>
      <c r="AP51" s="13">
        <f t="shared" ref="AP51" si="75">E51</f>
        <v>0</v>
      </c>
      <c r="AQ51" s="13">
        <f t="shared" ref="AQ51" si="76">F51</f>
        <v>0</v>
      </c>
      <c r="AR51" s="13">
        <f t="shared" ref="AR51" si="77">G51</f>
        <v>0</v>
      </c>
      <c r="AS51" s="13">
        <f t="shared" ref="AS51" si="78">H51</f>
        <v>0</v>
      </c>
      <c r="AT51" s="13">
        <f t="shared" ref="AT51" si="79">I51</f>
        <v>0</v>
      </c>
      <c r="AU51" s="13">
        <f t="shared" ref="AU51" si="80">J51</f>
        <v>0</v>
      </c>
      <c r="AV51" s="13">
        <f t="shared" ref="AV51" si="81">K51</f>
        <v>0</v>
      </c>
      <c r="AW51" s="13">
        <f t="shared" ref="AW51" si="82">L51</f>
        <v>0</v>
      </c>
      <c r="AX51" s="4"/>
    </row>
    <row r="52" spans="1:50">
      <c r="A52" s="8" t="str">
        <f>IF(C52=Форма!$B$7*1,"1 месяц",IF(C52&gt;Форма!$B$7,(LEFT(A51,SEARCH(" ",A51,1)-1)+1)&amp;" месяц",""))</f>
        <v/>
      </c>
      <c r="B52" s="32" t="str">
        <f>IF(SUM($E$6:$L52)=0,"-",IF(SUM($E52:$L52)&gt;0,IF(AND($C52&gt;=$B$1,$C52&lt;=$B$2)*1=1,$A$1,"факт"),"прогноз"))</f>
        <v>-</v>
      </c>
      <c r="C52" s="33">
        <v>43040</v>
      </c>
      <c r="D52" s="34">
        <f>VLOOKUP($C52,'F1'!$A:$B,2,0)</f>
        <v>21</v>
      </c>
      <c r="E52" s="14"/>
      <c r="F52" s="14"/>
      <c r="G52" s="14"/>
      <c r="H52" s="14"/>
      <c r="I52" s="14"/>
      <c r="J52" s="14"/>
      <c r="K52" s="14"/>
      <c r="L52" s="14"/>
      <c r="M52" s="204">
        <f t="shared" ref="M52:M53" si="83">E52/$D52</f>
        <v>0</v>
      </c>
      <c r="N52" s="15">
        <f t="shared" ref="N52:N53" si="84">F52/$D52</f>
        <v>0</v>
      </c>
      <c r="O52" s="15">
        <f t="shared" ref="O52:O53" si="85">G52/$D52</f>
        <v>0</v>
      </c>
      <c r="P52" s="15">
        <f t="shared" ref="P52:P53" si="86">H52/$D52</f>
        <v>0</v>
      </c>
      <c r="Q52" s="204">
        <f t="shared" ref="Q52:Q53" si="87">I52/$D52</f>
        <v>0</v>
      </c>
      <c r="R52" s="15">
        <f t="shared" ref="R52:R53" si="88">J52/$D52</f>
        <v>0</v>
      </c>
      <c r="S52" s="15">
        <f t="shared" ref="S52:S53" si="89">K52/$D52</f>
        <v>0</v>
      </c>
      <c r="T52" s="15">
        <f t="shared" ref="T52:T53" si="90">L52/$D52</f>
        <v>0</v>
      </c>
      <c r="U52" s="9">
        <f t="shared" si="19"/>
        <v>0</v>
      </c>
      <c r="V52" s="9">
        <f t="shared" si="20"/>
        <v>0</v>
      </c>
      <c r="W52" s="28">
        <f t="shared" si="21"/>
        <v>0</v>
      </c>
      <c r="X52" s="9">
        <f t="shared" si="22"/>
        <v>0</v>
      </c>
      <c r="Y52" s="9">
        <f t="shared" si="23"/>
        <v>0</v>
      </c>
      <c r="Z52" s="28">
        <f t="shared" si="24"/>
        <v>0</v>
      </c>
      <c r="AA52" s="8"/>
      <c r="AB52" s="155">
        <f>IF(OR($M52="",$M52=0),0,IF(AB$2&lt;10,VLOOKUP(TEXT($C52,"МММ"),'Расчет нагрузки'!$AA$2:$AE$13,AB$2,0),$D52*AB$2))</f>
        <v>0</v>
      </c>
      <c r="AC52" s="155">
        <f>IF(OR($Q52="",$Q52=0),0,IF(AC$2&lt;10,VLOOKUP(TEXT($C52,"МММ"),'Расчет нагрузки'!$AA$2:$AE$13,AC$2,0),$D52*AC$2))</f>
        <v>0</v>
      </c>
      <c r="AD52" s="8"/>
      <c r="AE52" s="69">
        <v>1</v>
      </c>
      <c r="AF52" s="69">
        <v>1</v>
      </c>
      <c r="AG52" s="8"/>
      <c r="AH52" s="13">
        <f t="shared" ref="AH52:AH54" si="91">E52</f>
        <v>0</v>
      </c>
      <c r="AI52" s="13">
        <f t="shared" ref="AI52:AI54" si="92">F52</f>
        <v>0</v>
      </c>
      <c r="AJ52" s="13">
        <f t="shared" ref="AJ52:AJ54" si="93">G52</f>
        <v>0</v>
      </c>
      <c r="AK52" s="13">
        <f t="shared" ref="AK52:AK54" si="94">H52</f>
        <v>0</v>
      </c>
      <c r="AL52" s="13">
        <f t="shared" ref="AL52:AL54" si="95">I52</f>
        <v>0</v>
      </c>
      <c r="AM52" s="13">
        <f t="shared" ref="AM52:AM54" si="96">J52</f>
        <v>0</v>
      </c>
      <c r="AN52" s="13">
        <f t="shared" ref="AN52:AN54" si="97">K52</f>
        <v>0</v>
      </c>
      <c r="AO52" s="13">
        <f t="shared" ref="AO52:AO54" si="98">L52</f>
        <v>0</v>
      </c>
      <c r="AP52" s="13">
        <f t="shared" ref="AP52:AP54" si="99">E52</f>
        <v>0</v>
      </c>
      <c r="AQ52" s="13">
        <f t="shared" ref="AQ52:AQ54" si="100">F52</f>
        <v>0</v>
      </c>
      <c r="AR52" s="13">
        <f t="shared" ref="AR52:AR54" si="101">G52</f>
        <v>0</v>
      </c>
      <c r="AS52" s="13">
        <f t="shared" ref="AS52:AS54" si="102">H52</f>
        <v>0</v>
      </c>
      <c r="AT52" s="13">
        <f t="shared" ref="AT52:AT54" si="103">I52</f>
        <v>0</v>
      </c>
      <c r="AU52" s="13">
        <f t="shared" ref="AU52:AU54" si="104">J52</f>
        <v>0</v>
      </c>
      <c r="AV52" s="13">
        <f t="shared" ref="AV52:AV54" si="105">K52</f>
        <v>0</v>
      </c>
      <c r="AW52" s="13">
        <f t="shared" ref="AW52:AW54" si="106">L52</f>
        <v>0</v>
      </c>
      <c r="AX52" s="4"/>
    </row>
    <row r="53" spans="1:50">
      <c r="A53" s="8" t="str">
        <f>IF(C53=Форма!$B$7*1,"1 месяц",IF(C53&gt;Форма!$B$7,(LEFT(A52,SEARCH(" ",A52,1)-1)+1)&amp;" месяц",""))</f>
        <v/>
      </c>
      <c r="B53" s="32" t="str">
        <f>IF(SUM($E$6:$L53)=0,"-",IF(SUM($E53:$L53)&gt;0,IF(AND($C53&gt;=$B$1,$C53&lt;=$B$2)*1=1,$A$1,"факт"),"прогноз"))</f>
        <v>-</v>
      </c>
      <c r="C53" s="33">
        <v>43070</v>
      </c>
      <c r="D53" s="34">
        <f>VLOOKUP($C53,'F1'!$A:$B,2,0)</f>
        <v>21</v>
      </c>
      <c r="E53" s="14"/>
      <c r="F53" s="14"/>
      <c r="G53" s="14"/>
      <c r="H53" s="14"/>
      <c r="I53" s="14"/>
      <c r="J53" s="14"/>
      <c r="K53" s="14"/>
      <c r="L53" s="14"/>
      <c r="M53" s="204">
        <f t="shared" si="83"/>
        <v>0</v>
      </c>
      <c r="N53" s="15">
        <f t="shared" si="84"/>
        <v>0</v>
      </c>
      <c r="O53" s="15">
        <f t="shared" si="85"/>
        <v>0</v>
      </c>
      <c r="P53" s="15">
        <f t="shared" si="86"/>
        <v>0</v>
      </c>
      <c r="Q53" s="204">
        <f t="shared" si="87"/>
        <v>0</v>
      </c>
      <c r="R53" s="15">
        <f t="shared" si="88"/>
        <v>0</v>
      </c>
      <c r="S53" s="15">
        <f t="shared" si="89"/>
        <v>0</v>
      </c>
      <c r="T53" s="15">
        <f t="shared" si="90"/>
        <v>0</v>
      </c>
      <c r="U53" s="9">
        <f t="shared" si="19"/>
        <v>0</v>
      </c>
      <c r="V53" s="9">
        <f t="shared" si="20"/>
        <v>0</v>
      </c>
      <c r="W53" s="28">
        <f t="shared" si="21"/>
        <v>0</v>
      </c>
      <c r="X53" s="9">
        <f t="shared" si="22"/>
        <v>0</v>
      </c>
      <c r="Y53" s="9">
        <f t="shared" si="23"/>
        <v>0</v>
      </c>
      <c r="Z53" s="28">
        <f t="shared" si="24"/>
        <v>0</v>
      </c>
      <c r="AA53" s="8"/>
      <c r="AB53" s="155">
        <f>IF(OR($M53="",$M53=0),0,IF(AB$2&lt;10,VLOOKUP(TEXT($C53,"МММ"),'Расчет нагрузки'!$AA$2:$AE$13,AB$2,0),$D53*AB$2))</f>
        <v>0</v>
      </c>
      <c r="AC53" s="155">
        <f>IF(OR($Q53="",$Q53=0),0,IF(AC$2&lt;10,VLOOKUP(TEXT($C53,"МММ"),'Расчет нагрузки'!$AA$2:$AE$13,AC$2,0),$D53*AC$2))</f>
        <v>0</v>
      </c>
      <c r="AD53" s="8"/>
      <c r="AE53" s="69">
        <v>1</v>
      </c>
      <c r="AF53" s="69">
        <v>1</v>
      </c>
      <c r="AG53" s="8"/>
      <c r="AH53" s="13">
        <f t="shared" si="91"/>
        <v>0</v>
      </c>
      <c r="AI53" s="13">
        <f t="shared" si="92"/>
        <v>0</v>
      </c>
      <c r="AJ53" s="13">
        <f t="shared" si="93"/>
        <v>0</v>
      </c>
      <c r="AK53" s="13">
        <f t="shared" si="94"/>
        <v>0</v>
      </c>
      <c r="AL53" s="13">
        <f t="shared" si="95"/>
        <v>0</v>
      </c>
      <c r="AM53" s="13">
        <f t="shared" si="96"/>
        <v>0</v>
      </c>
      <c r="AN53" s="13">
        <f t="shared" si="97"/>
        <v>0</v>
      </c>
      <c r="AO53" s="13">
        <f t="shared" si="98"/>
        <v>0</v>
      </c>
      <c r="AP53" s="13">
        <f t="shared" si="99"/>
        <v>0</v>
      </c>
      <c r="AQ53" s="13">
        <f t="shared" si="100"/>
        <v>0</v>
      </c>
      <c r="AR53" s="13">
        <f t="shared" si="101"/>
        <v>0</v>
      </c>
      <c r="AS53" s="13">
        <f t="shared" si="102"/>
        <v>0</v>
      </c>
      <c r="AT53" s="13">
        <f t="shared" si="103"/>
        <v>0</v>
      </c>
      <c r="AU53" s="13">
        <f t="shared" si="104"/>
        <v>0</v>
      </c>
      <c r="AV53" s="13">
        <f t="shared" si="105"/>
        <v>0</v>
      </c>
      <c r="AW53" s="13">
        <f t="shared" si="106"/>
        <v>0</v>
      </c>
      <c r="AX53" s="4"/>
    </row>
    <row r="54" spans="1:50">
      <c r="A54" s="8" t="str">
        <f>IF(C54=Форма!$B$7*1,"1 месяц",IF(C54&gt;Форма!$B$7,(LEFT(A53,SEARCH(" ",A53,1)-1)+1)&amp;" месяц",""))</f>
        <v/>
      </c>
      <c r="B54" s="32" t="str">
        <f>IF(SUM($E$6:$L54)=0,"-",IF(SUM($E54:$L54)&gt;0,IF(AND($C54&gt;=$B$1,$C54&lt;=$B$2)*1=1,$A$1,"факт"),"прогноз"))</f>
        <v>-</v>
      </c>
      <c r="C54" s="33">
        <v>43101</v>
      </c>
      <c r="D54" s="34">
        <f>VLOOKUP($C54,'F1'!$A:$B,2,0)</f>
        <v>17</v>
      </c>
      <c r="E54" s="14"/>
      <c r="F54" s="14"/>
      <c r="G54" s="14"/>
      <c r="H54" s="14"/>
      <c r="I54" s="14"/>
      <c r="J54" s="14"/>
      <c r="K54" s="14"/>
      <c r="L54" s="14"/>
      <c r="M54" s="204">
        <f t="shared" ref="M54:T54" si="107">E54/$D54</f>
        <v>0</v>
      </c>
      <c r="N54" s="15">
        <f t="shared" si="107"/>
        <v>0</v>
      </c>
      <c r="O54" s="15">
        <f t="shared" si="107"/>
        <v>0</v>
      </c>
      <c r="P54" s="15">
        <f t="shared" si="107"/>
        <v>0</v>
      </c>
      <c r="Q54" s="204">
        <f t="shared" si="107"/>
        <v>0</v>
      </c>
      <c r="R54" s="15">
        <f t="shared" si="107"/>
        <v>0</v>
      </c>
      <c r="S54" s="15">
        <f t="shared" si="107"/>
        <v>0</v>
      </c>
      <c r="T54" s="15">
        <f t="shared" si="107"/>
        <v>0</v>
      </c>
      <c r="U54" s="9">
        <f>IFERROR(N54/M54,)</f>
        <v>0</v>
      </c>
      <c r="V54" s="9">
        <f>IFERROR(O54/M54,)</f>
        <v>0</v>
      </c>
      <c r="W54" s="28">
        <f>IFERROR(P54/M54,)</f>
        <v>0</v>
      </c>
      <c r="X54" s="9">
        <f>IFERROR(R54/Q54,)</f>
        <v>0</v>
      </c>
      <c r="Y54" s="9">
        <f>IFERROR(S54/Q54,)</f>
        <v>0</v>
      </c>
      <c r="Z54" s="28">
        <f>IFERROR(T54/Q54,)</f>
        <v>0</v>
      </c>
      <c r="AA54" s="8"/>
      <c r="AB54" s="155">
        <f>IF(OR($M54="",$M54=0),0,IF(AB$2&lt;10,VLOOKUP(TEXT($C54,"МММ"),'Расчет нагрузки'!$AA$2:$AE$13,AB$2,0),$D54*AB$2))</f>
        <v>0</v>
      </c>
      <c r="AC54" s="155">
        <f>IF(OR($Q54="",$Q54=0),0,IF(AC$2&lt;10,VLOOKUP(TEXT($C54,"МММ"),'Расчет нагрузки'!$AA$2:$AE$13,AC$2,0),$D54*AC$2))</f>
        <v>0</v>
      </c>
      <c r="AD54" s="8"/>
      <c r="AE54" s="69">
        <v>1</v>
      </c>
      <c r="AF54" s="69">
        <v>1</v>
      </c>
      <c r="AG54" s="8"/>
      <c r="AH54" s="13">
        <f t="shared" si="91"/>
        <v>0</v>
      </c>
      <c r="AI54" s="13">
        <f t="shared" si="92"/>
        <v>0</v>
      </c>
      <c r="AJ54" s="13">
        <f t="shared" si="93"/>
        <v>0</v>
      </c>
      <c r="AK54" s="13">
        <f t="shared" si="94"/>
        <v>0</v>
      </c>
      <c r="AL54" s="13">
        <f t="shared" si="95"/>
        <v>0</v>
      </c>
      <c r="AM54" s="13">
        <f t="shared" si="96"/>
        <v>0</v>
      </c>
      <c r="AN54" s="13">
        <f t="shared" si="97"/>
        <v>0</v>
      </c>
      <c r="AO54" s="13">
        <f t="shared" si="98"/>
        <v>0</v>
      </c>
      <c r="AP54" s="13">
        <f t="shared" si="99"/>
        <v>0</v>
      </c>
      <c r="AQ54" s="13">
        <f t="shared" si="100"/>
        <v>0</v>
      </c>
      <c r="AR54" s="13">
        <f t="shared" si="101"/>
        <v>0</v>
      </c>
      <c r="AS54" s="13">
        <f t="shared" si="102"/>
        <v>0</v>
      </c>
      <c r="AT54" s="13">
        <f t="shared" si="103"/>
        <v>0</v>
      </c>
      <c r="AU54" s="13">
        <f t="shared" si="104"/>
        <v>0</v>
      </c>
      <c r="AV54" s="13">
        <f t="shared" si="105"/>
        <v>0</v>
      </c>
      <c r="AW54" s="13">
        <f t="shared" si="106"/>
        <v>0</v>
      </c>
      <c r="AX54" s="4"/>
    </row>
    <row r="55" spans="1:50">
      <c r="A55" s="8" t="str">
        <f>IF(C55=Форма!$B$7*1,"1 месяц",IF(C55&gt;Форма!$B$7,(LEFT(A54,SEARCH(" ",A54,1)-1)+1)&amp;" месяц",""))</f>
        <v/>
      </c>
      <c r="B55" s="32" t="str">
        <f>IF(SUM($E$6:$L55)=0,"-",IF(SUM($E55:$L55)&gt;0,IF(AND($C55&gt;=$B$1,$C55&lt;=$B$2)*1=1,$A$1,"факт"),"прогноз"))</f>
        <v>-</v>
      </c>
      <c r="C55" s="33">
        <v>43132</v>
      </c>
      <c r="D55" s="34">
        <f>VLOOKUP($C55,'F1'!$A:$B,2,0)</f>
        <v>19</v>
      </c>
      <c r="E55" s="14"/>
      <c r="F55" s="14"/>
      <c r="G55" s="14"/>
      <c r="H55" s="14"/>
      <c r="I55" s="14"/>
      <c r="J55" s="14"/>
      <c r="K55" s="14"/>
      <c r="L55" s="14"/>
      <c r="M55" s="204">
        <f t="shared" ref="M55:M72" si="108">E55/$D55</f>
        <v>0</v>
      </c>
      <c r="N55" s="15">
        <f t="shared" ref="N55:N72" si="109">F55/$D55</f>
        <v>0</v>
      </c>
      <c r="O55" s="15">
        <f t="shared" ref="O55:O72" si="110">G55/$D55</f>
        <v>0</v>
      </c>
      <c r="P55" s="15">
        <f t="shared" ref="P55:P72" si="111">H55/$D55</f>
        <v>0</v>
      </c>
      <c r="Q55" s="204">
        <f t="shared" ref="Q55:Q72" si="112">I55/$D55</f>
        <v>0</v>
      </c>
      <c r="R55" s="15">
        <f t="shared" ref="R55:R72" si="113">J55/$D55</f>
        <v>0</v>
      </c>
      <c r="S55" s="15">
        <f t="shared" ref="S55:S72" si="114">K55/$D55</f>
        <v>0</v>
      </c>
      <c r="T55" s="15">
        <f t="shared" ref="T55:T72" si="115">L55/$D55</f>
        <v>0</v>
      </c>
      <c r="U55" s="9">
        <f t="shared" ref="U55:U72" si="116">IFERROR(N55/M55,)</f>
        <v>0</v>
      </c>
      <c r="V55" s="9">
        <f t="shared" ref="V55:V72" si="117">IFERROR(O55/M55,)</f>
        <v>0</v>
      </c>
      <c r="W55" s="28">
        <f t="shared" ref="W55:W72" si="118">IFERROR(P55/M55,)</f>
        <v>0</v>
      </c>
      <c r="X55" s="9">
        <f t="shared" ref="X55:X72" si="119">IFERROR(R55/Q55,)</f>
        <v>0</v>
      </c>
      <c r="Y55" s="9">
        <f t="shared" ref="Y55:Y72" si="120">IFERROR(S55/Q55,)</f>
        <v>0</v>
      </c>
      <c r="Z55" s="28">
        <f t="shared" ref="Z55:Z72" si="121">IFERROR(T55/Q55,)</f>
        <v>0</v>
      </c>
      <c r="AA55" s="8"/>
      <c r="AB55" s="155">
        <f>IF(OR($M55="",$M55=0),0,IF(AB$2&lt;10,VLOOKUP(TEXT($C55,"МММ"),'Расчет нагрузки'!$AA$2:$AE$13,AB$2,0),$D55*AB$2))</f>
        <v>0</v>
      </c>
      <c r="AC55" s="155">
        <f>IF(OR($Q55="",$Q55=0),0,IF(AC$2&lt;10,VLOOKUP(TEXT($C55,"МММ"),'Расчет нагрузки'!$AA$2:$AE$13,AC$2,0),$D55*AC$2))</f>
        <v>0</v>
      </c>
      <c r="AD55" s="8"/>
      <c r="AE55" s="69">
        <v>1</v>
      </c>
      <c r="AF55" s="69">
        <v>1</v>
      </c>
      <c r="AG55" s="8"/>
      <c r="AH55" s="13">
        <f t="shared" ref="AH55" si="122">E55</f>
        <v>0</v>
      </c>
      <c r="AI55" s="13">
        <f t="shared" ref="AI55" si="123">F55</f>
        <v>0</v>
      </c>
      <c r="AJ55" s="13">
        <f t="shared" ref="AJ55" si="124">G55</f>
        <v>0</v>
      </c>
      <c r="AK55" s="13">
        <f t="shared" ref="AK55" si="125">H55</f>
        <v>0</v>
      </c>
      <c r="AL55" s="13">
        <f t="shared" ref="AL55" si="126">I55</f>
        <v>0</v>
      </c>
      <c r="AM55" s="13">
        <f t="shared" ref="AM55" si="127">J55</f>
        <v>0</v>
      </c>
      <c r="AN55" s="13">
        <f t="shared" ref="AN55" si="128">K55</f>
        <v>0</v>
      </c>
      <c r="AO55" s="13">
        <f t="shared" ref="AO55" si="129">L55</f>
        <v>0</v>
      </c>
      <c r="AP55" s="13">
        <f t="shared" ref="AP55" si="130">E55</f>
        <v>0</v>
      </c>
      <c r="AQ55" s="13">
        <f t="shared" ref="AQ55" si="131">F55</f>
        <v>0</v>
      </c>
      <c r="AR55" s="13">
        <f t="shared" ref="AR55" si="132">G55</f>
        <v>0</v>
      </c>
      <c r="AS55" s="13">
        <f t="shared" ref="AS55" si="133">H55</f>
        <v>0</v>
      </c>
      <c r="AT55" s="13">
        <f t="shared" ref="AT55" si="134">I55</f>
        <v>0</v>
      </c>
      <c r="AU55" s="13">
        <f t="shared" ref="AU55" si="135">J55</f>
        <v>0</v>
      </c>
      <c r="AV55" s="13">
        <f t="shared" ref="AV55" si="136">K55</f>
        <v>0</v>
      </c>
      <c r="AW55" s="13">
        <f t="shared" ref="AW55" si="137">L55</f>
        <v>0</v>
      </c>
      <c r="AX55" s="4"/>
    </row>
    <row r="56" spans="1:50">
      <c r="A56" s="8" t="str">
        <f>IF(C56=Форма!$B$7*1,"1 месяц",IF(C56&gt;Форма!$B$7,(LEFT(A55,SEARCH(" ",A55,1)-1)+1)&amp;" месяц",""))</f>
        <v/>
      </c>
      <c r="B56" s="32" t="str">
        <f>IF(SUM($E$6:$L56)=0,"-",IF(SUM($E56:$L56)&gt;0,IF(AND($C56&gt;=$B$1,$C56&lt;=$B$2)*1=1,$A$1,"факт"),"прогноз"))</f>
        <v>-</v>
      </c>
      <c r="C56" s="33">
        <v>43160</v>
      </c>
      <c r="D56" s="34">
        <f>VLOOKUP($C56,'F1'!$A:$B,2,0)</f>
        <v>20</v>
      </c>
      <c r="E56" s="14"/>
      <c r="F56" s="14"/>
      <c r="G56" s="14"/>
      <c r="H56" s="14"/>
      <c r="I56" s="14"/>
      <c r="J56" s="14"/>
      <c r="K56" s="14"/>
      <c r="L56" s="14"/>
      <c r="M56" s="204">
        <f t="shared" si="108"/>
        <v>0</v>
      </c>
      <c r="N56" s="15">
        <f t="shared" si="109"/>
        <v>0</v>
      </c>
      <c r="O56" s="15">
        <f t="shared" si="110"/>
        <v>0</v>
      </c>
      <c r="P56" s="15">
        <f t="shared" si="111"/>
        <v>0</v>
      </c>
      <c r="Q56" s="204">
        <f t="shared" si="112"/>
        <v>0</v>
      </c>
      <c r="R56" s="15">
        <f t="shared" si="113"/>
        <v>0</v>
      </c>
      <c r="S56" s="15">
        <f t="shared" si="114"/>
        <v>0</v>
      </c>
      <c r="T56" s="15">
        <f t="shared" si="115"/>
        <v>0</v>
      </c>
      <c r="U56" s="9">
        <f t="shared" si="116"/>
        <v>0</v>
      </c>
      <c r="V56" s="9">
        <f t="shared" si="117"/>
        <v>0</v>
      </c>
      <c r="W56" s="28">
        <f t="shared" si="118"/>
        <v>0</v>
      </c>
      <c r="X56" s="9">
        <f t="shared" si="119"/>
        <v>0</v>
      </c>
      <c r="Y56" s="9">
        <f t="shared" si="120"/>
        <v>0</v>
      </c>
      <c r="Z56" s="28">
        <f t="shared" si="121"/>
        <v>0</v>
      </c>
      <c r="AA56" s="8"/>
      <c r="AB56" s="155">
        <f>IF(OR($M56="",$M56=0),0,IF(AB$2&lt;10,VLOOKUP(TEXT($C56,"МММ"),'Расчет нагрузки'!$AA$2:$AE$13,AB$2,0),$D56*AB$2))</f>
        <v>0</v>
      </c>
      <c r="AC56" s="155">
        <f>IF(OR($Q56="",$Q56=0),0,IF(AC$2&lt;10,VLOOKUP(TEXT($C56,"МММ"),'Расчет нагрузки'!$AA$2:$AE$13,AC$2,0),$D56*AC$2))</f>
        <v>0</v>
      </c>
      <c r="AD56" s="8"/>
      <c r="AE56" s="69">
        <v>1</v>
      </c>
      <c r="AF56" s="69">
        <v>1</v>
      </c>
      <c r="AG56" s="8"/>
      <c r="AH56" s="13">
        <f t="shared" ref="AH56" si="138">E56</f>
        <v>0</v>
      </c>
      <c r="AI56" s="13">
        <f t="shared" ref="AI56" si="139">F56</f>
        <v>0</v>
      </c>
      <c r="AJ56" s="13">
        <f t="shared" ref="AJ56" si="140">G56</f>
        <v>0</v>
      </c>
      <c r="AK56" s="13">
        <f t="shared" ref="AK56" si="141">H56</f>
        <v>0</v>
      </c>
      <c r="AL56" s="13">
        <f t="shared" ref="AL56" si="142">I56</f>
        <v>0</v>
      </c>
      <c r="AM56" s="13">
        <f t="shared" ref="AM56" si="143">J56</f>
        <v>0</v>
      </c>
      <c r="AN56" s="13">
        <f t="shared" ref="AN56" si="144">K56</f>
        <v>0</v>
      </c>
      <c r="AO56" s="13">
        <f t="shared" ref="AO56" si="145">L56</f>
        <v>0</v>
      </c>
      <c r="AP56" s="13">
        <f t="shared" ref="AP56" si="146">E56</f>
        <v>0</v>
      </c>
      <c r="AQ56" s="13">
        <f t="shared" ref="AQ56" si="147">F56</f>
        <v>0</v>
      </c>
      <c r="AR56" s="13">
        <f t="shared" ref="AR56" si="148">G56</f>
        <v>0</v>
      </c>
      <c r="AS56" s="13">
        <f t="shared" ref="AS56" si="149">H56</f>
        <v>0</v>
      </c>
      <c r="AT56" s="13">
        <f t="shared" ref="AT56" si="150">I56</f>
        <v>0</v>
      </c>
      <c r="AU56" s="13">
        <f t="shared" ref="AU56" si="151">J56</f>
        <v>0</v>
      </c>
      <c r="AV56" s="13">
        <f t="shared" ref="AV56" si="152">K56</f>
        <v>0</v>
      </c>
      <c r="AW56" s="13">
        <f t="shared" ref="AW56" si="153">L56</f>
        <v>0</v>
      </c>
      <c r="AX56" s="4"/>
    </row>
    <row r="57" spans="1:50" ht="12.75" customHeight="1" outlineLevel="1">
      <c r="A57" s="8" t="str">
        <f>IF(C57=Форма!$B$7*1,"1 месяц",IF(C57&gt;Форма!$B$7,(LEFT(A56,SEARCH(" ",A56,1)-1)+1)&amp;" месяц",""))</f>
        <v/>
      </c>
      <c r="B57" s="32" t="str">
        <f>IF(SUM($E$6:$L57)=0,"-",IF(SUM($E57:$L57)&gt;0,IF(AND($C57&gt;=$B$1,$C57&lt;=$B$2)*1=1,$A$1,"факт"),"прогноз"))</f>
        <v>-</v>
      </c>
      <c r="C57" s="33">
        <v>43191</v>
      </c>
      <c r="D57" s="34">
        <f>VLOOKUP($C57,'F1'!$A:$B,2,0)</f>
        <v>21</v>
      </c>
      <c r="E57" s="14"/>
      <c r="F57" s="14"/>
      <c r="G57" s="14"/>
      <c r="H57" s="14"/>
      <c r="I57" s="14"/>
      <c r="J57" s="14"/>
      <c r="K57" s="14"/>
      <c r="L57" s="14"/>
      <c r="M57" s="204">
        <f t="shared" si="108"/>
        <v>0</v>
      </c>
      <c r="N57" s="15">
        <f t="shared" si="109"/>
        <v>0</v>
      </c>
      <c r="O57" s="15">
        <f t="shared" si="110"/>
        <v>0</v>
      </c>
      <c r="P57" s="15">
        <f t="shared" si="111"/>
        <v>0</v>
      </c>
      <c r="Q57" s="204">
        <f t="shared" si="112"/>
        <v>0</v>
      </c>
      <c r="R57" s="15">
        <f t="shared" si="113"/>
        <v>0</v>
      </c>
      <c r="S57" s="15">
        <f t="shared" si="114"/>
        <v>0</v>
      </c>
      <c r="T57" s="15">
        <f t="shared" si="115"/>
        <v>0</v>
      </c>
      <c r="U57" s="9">
        <f t="shared" si="116"/>
        <v>0</v>
      </c>
      <c r="V57" s="9">
        <f t="shared" si="117"/>
        <v>0</v>
      </c>
      <c r="W57" s="28">
        <f t="shared" si="118"/>
        <v>0</v>
      </c>
      <c r="X57" s="9">
        <f t="shared" si="119"/>
        <v>0</v>
      </c>
      <c r="Y57" s="9">
        <f t="shared" si="120"/>
        <v>0</v>
      </c>
      <c r="Z57" s="28">
        <f t="shared" si="121"/>
        <v>0</v>
      </c>
      <c r="AA57" s="8"/>
      <c r="AB57" s="155">
        <f>IF(OR($M57="",$M57=0),0,IF(AB$2&lt;10,VLOOKUP(TEXT($C57,"МММ"),'Расчет нагрузки'!$AA$2:$AE$13,AB$2,0),$D57*AB$2))</f>
        <v>0</v>
      </c>
      <c r="AC57" s="155">
        <f>IF(OR($Q57="",$Q57=0),0,IF(AC$2&lt;10,VLOOKUP(TEXT($C57,"МММ"),'Расчет нагрузки'!$AA$2:$AE$13,AC$2,0),$D57*AC$2))</f>
        <v>0</v>
      </c>
      <c r="AD57" s="8"/>
      <c r="AE57" s="69">
        <v>1</v>
      </c>
      <c r="AF57" s="69">
        <v>1</v>
      </c>
      <c r="AG57" s="8"/>
      <c r="AH57" s="13">
        <f t="shared" ref="AH57" si="154">E57</f>
        <v>0</v>
      </c>
      <c r="AI57" s="13">
        <f t="shared" ref="AI57" si="155">F57</f>
        <v>0</v>
      </c>
      <c r="AJ57" s="13">
        <f t="shared" ref="AJ57" si="156">G57</f>
        <v>0</v>
      </c>
      <c r="AK57" s="13">
        <f t="shared" ref="AK57" si="157">H57</f>
        <v>0</v>
      </c>
      <c r="AL57" s="13">
        <f t="shared" ref="AL57" si="158">I57</f>
        <v>0</v>
      </c>
      <c r="AM57" s="13">
        <f t="shared" ref="AM57" si="159">J57</f>
        <v>0</v>
      </c>
      <c r="AN57" s="13">
        <f t="shared" ref="AN57" si="160">K57</f>
        <v>0</v>
      </c>
      <c r="AO57" s="13">
        <f t="shared" ref="AO57" si="161">L57</f>
        <v>0</v>
      </c>
      <c r="AP57" s="13">
        <f t="shared" ref="AP57" si="162">E57</f>
        <v>0</v>
      </c>
      <c r="AQ57" s="13">
        <f t="shared" ref="AQ57" si="163">F57</f>
        <v>0</v>
      </c>
      <c r="AR57" s="13">
        <f t="shared" ref="AR57" si="164">G57</f>
        <v>0</v>
      </c>
      <c r="AS57" s="13">
        <f t="shared" ref="AS57" si="165">H57</f>
        <v>0</v>
      </c>
      <c r="AT57" s="13">
        <f t="shared" ref="AT57" si="166">I57</f>
        <v>0</v>
      </c>
      <c r="AU57" s="13">
        <f t="shared" ref="AU57" si="167">J57</f>
        <v>0</v>
      </c>
      <c r="AV57" s="13">
        <f t="shared" ref="AV57" si="168">K57</f>
        <v>0</v>
      </c>
      <c r="AW57" s="13">
        <f t="shared" ref="AW57" si="169">L57</f>
        <v>0</v>
      </c>
      <c r="AX57" s="4"/>
    </row>
    <row r="58" spans="1:50" ht="12.75" customHeight="1" outlineLevel="1">
      <c r="A58" s="8" t="str">
        <f>IF(C58=Форма!$B$7*1,"1 месяц",IF(C58&gt;Форма!$B$7,(LEFT(A57,SEARCH(" ",A57,1)-1)+1)&amp;" месяц",""))</f>
        <v/>
      </c>
      <c r="B58" s="32" t="str">
        <f>IF(SUM($E$6:$L58)=0,"-",IF(SUM($E58:$L58)&gt;0,IF(AND($C58&gt;=$B$1,$C58&lt;=$B$2)*1=1,$A$1,"факт"),"прогноз"))</f>
        <v>-</v>
      </c>
      <c r="C58" s="33">
        <v>43221</v>
      </c>
      <c r="D58" s="34">
        <f>VLOOKUP($C58,'F1'!$A:$B,2,0)</f>
        <v>20</v>
      </c>
      <c r="E58" s="14"/>
      <c r="F58" s="14"/>
      <c r="G58" s="14"/>
      <c r="H58" s="14"/>
      <c r="I58" s="14"/>
      <c r="J58" s="14"/>
      <c r="K58" s="14"/>
      <c r="L58" s="14"/>
      <c r="M58" s="204">
        <f t="shared" si="108"/>
        <v>0</v>
      </c>
      <c r="N58" s="15">
        <f t="shared" si="109"/>
        <v>0</v>
      </c>
      <c r="O58" s="15">
        <f t="shared" si="110"/>
        <v>0</v>
      </c>
      <c r="P58" s="15">
        <f t="shared" si="111"/>
        <v>0</v>
      </c>
      <c r="Q58" s="204">
        <f t="shared" si="112"/>
        <v>0</v>
      </c>
      <c r="R58" s="15">
        <f t="shared" si="113"/>
        <v>0</v>
      </c>
      <c r="S58" s="15">
        <f t="shared" si="114"/>
        <v>0</v>
      </c>
      <c r="T58" s="15">
        <f t="shared" si="115"/>
        <v>0</v>
      </c>
      <c r="U58" s="9">
        <f t="shared" si="116"/>
        <v>0</v>
      </c>
      <c r="V58" s="9">
        <f t="shared" si="117"/>
        <v>0</v>
      </c>
      <c r="W58" s="28">
        <f t="shared" si="118"/>
        <v>0</v>
      </c>
      <c r="X58" s="9">
        <f t="shared" si="119"/>
        <v>0</v>
      </c>
      <c r="Y58" s="9">
        <f t="shared" si="120"/>
        <v>0</v>
      </c>
      <c r="Z58" s="28">
        <f t="shared" si="121"/>
        <v>0</v>
      </c>
      <c r="AA58" s="8"/>
      <c r="AB58" s="155">
        <f>IF(OR($M58="",$M58=0),0,IF(AB$2&lt;10,VLOOKUP(TEXT($C58,"МММ"),'Расчет нагрузки'!$AA$2:$AE$13,AB$2,0),$D58*AB$2))</f>
        <v>0</v>
      </c>
      <c r="AC58" s="155">
        <f>IF(OR($Q58="",$Q58=0),0,IF(AC$2&lt;10,VLOOKUP(TEXT($C58,"МММ"),'Расчет нагрузки'!$AA$2:$AE$13,AC$2,0),$D58*AC$2))</f>
        <v>0</v>
      </c>
      <c r="AD58" s="8"/>
      <c r="AE58" s="69">
        <v>1</v>
      </c>
      <c r="AF58" s="69">
        <v>1</v>
      </c>
      <c r="AG58" s="8"/>
      <c r="AH58" s="13">
        <f t="shared" ref="AH58" si="170">E58</f>
        <v>0</v>
      </c>
      <c r="AI58" s="13">
        <f t="shared" ref="AI58" si="171">F58</f>
        <v>0</v>
      </c>
      <c r="AJ58" s="13">
        <f t="shared" ref="AJ58" si="172">G58</f>
        <v>0</v>
      </c>
      <c r="AK58" s="13">
        <f t="shared" ref="AK58" si="173">H58</f>
        <v>0</v>
      </c>
      <c r="AL58" s="13">
        <f t="shared" ref="AL58" si="174">I58</f>
        <v>0</v>
      </c>
      <c r="AM58" s="13">
        <f t="shared" ref="AM58" si="175">J58</f>
        <v>0</v>
      </c>
      <c r="AN58" s="13">
        <f t="shared" ref="AN58" si="176">K58</f>
        <v>0</v>
      </c>
      <c r="AO58" s="13">
        <f t="shared" ref="AO58" si="177">L58</f>
        <v>0</v>
      </c>
      <c r="AP58" s="13">
        <f t="shared" ref="AP58" si="178">E58</f>
        <v>0</v>
      </c>
      <c r="AQ58" s="13">
        <f t="shared" ref="AQ58" si="179">F58</f>
        <v>0</v>
      </c>
      <c r="AR58" s="13">
        <f t="shared" ref="AR58" si="180">G58</f>
        <v>0</v>
      </c>
      <c r="AS58" s="13">
        <f t="shared" ref="AS58" si="181">H58</f>
        <v>0</v>
      </c>
      <c r="AT58" s="13">
        <f t="shared" ref="AT58" si="182">I58</f>
        <v>0</v>
      </c>
      <c r="AU58" s="13">
        <f t="shared" ref="AU58" si="183">J58</f>
        <v>0</v>
      </c>
      <c r="AV58" s="13">
        <f t="shared" ref="AV58" si="184">K58</f>
        <v>0</v>
      </c>
      <c r="AW58" s="13">
        <f t="shared" ref="AW58" si="185">L58</f>
        <v>0</v>
      </c>
      <c r="AX58" s="4"/>
    </row>
    <row r="59" spans="1:50" ht="12.75" customHeight="1" outlineLevel="1">
      <c r="A59" s="8" t="str">
        <f>IF(C59=Форма!$B$7*1,"1 месяц",IF(C59&gt;Форма!$B$7,(LEFT(A58,SEARCH(" ",A58,1)-1)+1)&amp;" месяц",""))</f>
        <v/>
      </c>
      <c r="B59" s="32" t="str">
        <f>IF(SUM($E$6:$L59)=0,"-",IF(SUM($E59:$L59)&gt;0,IF(AND($C59&gt;=$B$1,$C59&lt;=$B$2)*1=1,$A$1,"факт"),"прогноз"))</f>
        <v>-</v>
      </c>
      <c r="C59" s="33">
        <v>43252</v>
      </c>
      <c r="D59" s="34">
        <f>VLOOKUP($C59,'F1'!$A:$B,2,0)</f>
        <v>20</v>
      </c>
      <c r="E59" s="14"/>
      <c r="F59" s="14"/>
      <c r="G59" s="14"/>
      <c r="H59" s="14"/>
      <c r="I59" s="14"/>
      <c r="J59" s="14"/>
      <c r="K59" s="14"/>
      <c r="L59" s="14"/>
      <c r="M59" s="204">
        <f t="shared" si="108"/>
        <v>0</v>
      </c>
      <c r="N59" s="15">
        <f t="shared" si="109"/>
        <v>0</v>
      </c>
      <c r="O59" s="15">
        <f t="shared" si="110"/>
        <v>0</v>
      </c>
      <c r="P59" s="15">
        <f t="shared" si="111"/>
        <v>0</v>
      </c>
      <c r="Q59" s="204">
        <f t="shared" si="112"/>
        <v>0</v>
      </c>
      <c r="R59" s="15">
        <f t="shared" si="113"/>
        <v>0</v>
      </c>
      <c r="S59" s="15">
        <f t="shared" si="114"/>
        <v>0</v>
      </c>
      <c r="T59" s="15">
        <f t="shared" si="115"/>
        <v>0</v>
      </c>
      <c r="U59" s="9">
        <f t="shared" si="116"/>
        <v>0</v>
      </c>
      <c r="V59" s="9">
        <f t="shared" si="117"/>
        <v>0</v>
      </c>
      <c r="W59" s="28">
        <f t="shared" si="118"/>
        <v>0</v>
      </c>
      <c r="X59" s="9">
        <f t="shared" si="119"/>
        <v>0</v>
      </c>
      <c r="Y59" s="9">
        <f t="shared" si="120"/>
        <v>0</v>
      </c>
      <c r="Z59" s="28">
        <f t="shared" si="121"/>
        <v>0</v>
      </c>
      <c r="AA59" s="8"/>
      <c r="AB59" s="155">
        <f>IF(OR($M59="",$M59=0),0,IF(AB$2&lt;10,VLOOKUP(TEXT($C59,"МММ"),'Расчет нагрузки'!$AA$2:$AE$13,AB$2,0),$D59*AB$2))</f>
        <v>0</v>
      </c>
      <c r="AC59" s="155">
        <f>IF(OR($Q59="",$Q59=0),0,IF(AC$2&lt;10,VLOOKUP(TEXT($C59,"МММ"),'Расчет нагрузки'!$AA$2:$AE$13,AC$2,0),$D59*AC$2))</f>
        <v>0</v>
      </c>
      <c r="AD59" s="8"/>
      <c r="AE59" s="69">
        <v>1</v>
      </c>
      <c r="AF59" s="69">
        <v>1</v>
      </c>
      <c r="AG59" s="8"/>
      <c r="AH59" s="13">
        <f t="shared" ref="AH59" si="186">E59</f>
        <v>0</v>
      </c>
      <c r="AI59" s="13">
        <f t="shared" ref="AI59" si="187">F59</f>
        <v>0</v>
      </c>
      <c r="AJ59" s="13">
        <f t="shared" ref="AJ59" si="188">G59</f>
        <v>0</v>
      </c>
      <c r="AK59" s="13">
        <f t="shared" ref="AK59" si="189">H59</f>
        <v>0</v>
      </c>
      <c r="AL59" s="13">
        <f t="shared" ref="AL59" si="190">I59</f>
        <v>0</v>
      </c>
      <c r="AM59" s="13">
        <f t="shared" ref="AM59" si="191">J59</f>
        <v>0</v>
      </c>
      <c r="AN59" s="13">
        <f t="shared" ref="AN59" si="192">K59</f>
        <v>0</v>
      </c>
      <c r="AO59" s="13">
        <f t="shared" ref="AO59" si="193">L59</f>
        <v>0</v>
      </c>
      <c r="AP59" s="13">
        <f t="shared" ref="AP59" si="194">E59</f>
        <v>0</v>
      </c>
      <c r="AQ59" s="13">
        <f t="shared" ref="AQ59" si="195">F59</f>
        <v>0</v>
      </c>
      <c r="AR59" s="13">
        <f t="shared" ref="AR59" si="196">G59</f>
        <v>0</v>
      </c>
      <c r="AS59" s="13">
        <f t="shared" ref="AS59" si="197">H59</f>
        <v>0</v>
      </c>
      <c r="AT59" s="13">
        <f t="shared" ref="AT59" si="198">I59</f>
        <v>0</v>
      </c>
      <c r="AU59" s="13">
        <f t="shared" ref="AU59" si="199">J59</f>
        <v>0</v>
      </c>
      <c r="AV59" s="13">
        <f t="shared" ref="AV59" si="200">K59</f>
        <v>0</v>
      </c>
      <c r="AW59" s="13">
        <f t="shared" ref="AW59" si="201">L59</f>
        <v>0</v>
      </c>
      <c r="AX59" s="4"/>
    </row>
    <row r="60" spans="1:50" ht="12.75" customHeight="1" outlineLevel="1">
      <c r="A60" s="8" t="str">
        <f>IF(C60=Форма!$B$7*1,"1 месяц",IF(C60&gt;Форма!$B$7,(LEFT(A59,SEARCH(" ",A59,1)-1)+1)&amp;" месяц",""))</f>
        <v/>
      </c>
      <c r="B60" s="32" t="str">
        <f>IF(SUM($E$6:$L60)=0,"-",IF(SUM($E60:$L60)&gt;0,IF(AND($C60&gt;=$B$1,$C60&lt;=$B$2)*1=1,$A$1,"факт"),"прогноз"))</f>
        <v>-</v>
      </c>
      <c r="C60" s="33">
        <v>43282</v>
      </c>
      <c r="D60" s="34">
        <f>VLOOKUP($C60,'F1'!$A:$B,2,0)</f>
        <v>22</v>
      </c>
      <c r="E60" s="14"/>
      <c r="F60" s="14"/>
      <c r="G60" s="14"/>
      <c r="H60" s="14"/>
      <c r="I60" s="14"/>
      <c r="J60" s="14"/>
      <c r="K60" s="14"/>
      <c r="L60" s="14"/>
      <c r="M60" s="204">
        <f t="shared" si="108"/>
        <v>0</v>
      </c>
      <c r="N60" s="15">
        <f t="shared" si="109"/>
        <v>0</v>
      </c>
      <c r="O60" s="15">
        <f t="shared" si="110"/>
        <v>0</v>
      </c>
      <c r="P60" s="15">
        <f t="shared" si="111"/>
        <v>0</v>
      </c>
      <c r="Q60" s="204">
        <f t="shared" si="112"/>
        <v>0</v>
      </c>
      <c r="R60" s="15">
        <f t="shared" si="113"/>
        <v>0</v>
      </c>
      <c r="S60" s="15">
        <f t="shared" si="114"/>
        <v>0</v>
      </c>
      <c r="T60" s="15">
        <f t="shared" si="115"/>
        <v>0</v>
      </c>
      <c r="U60" s="9">
        <f t="shared" si="116"/>
        <v>0</v>
      </c>
      <c r="V60" s="9">
        <f t="shared" si="117"/>
        <v>0</v>
      </c>
      <c r="W60" s="28">
        <f t="shared" si="118"/>
        <v>0</v>
      </c>
      <c r="X60" s="9">
        <f t="shared" si="119"/>
        <v>0</v>
      </c>
      <c r="Y60" s="9">
        <f t="shared" si="120"/>
        <v>0</v>
      </c>
      <c r="Z60" s="28">
        <f t="shared" si="121"/>
        <v>0</v>
      </c>
      <c r="AA60" s="8"/>
      <c r="AB60" s="155">
        <f>IF(OR($M60="",$M60=0),0,IF(AB$2&lt;10,VLOOKUP(TEXT($C60,"МММ"),'Расчет нагрузки'!$AA$2:$AE$13,AB$2,0),$D60*AB$2))</f>
        <v>0</v>
      </c>
      <c r="AC60" s="155">
        <f>IF(OR($Q60="",$Q60=0),0,IF(AC$2&lt;10,VLOOKUP(TEXT($C60,"МММ"),'Расчет нагрузки'!$AA$2:$AE$13,AC$2,0),$D60*AC$2))</f>
        <v>0</v>
      </c>
      <c r="AD60" s="8"/>
      <c r="AE60" s="69">
        <v>1</v>
      </c>
      <c r="AF60" s="69">
        <v>1</v>
      </c>
      <c r="AG60" s="8"/>
      <c r="AH60" s="13">
        <f t="shared" ref="AH60" si="202">E60</f>
        <v>0</v>
      </c>
      <c r="AI60" s="13">
        <f t="shared" ref="AI60" si="203">F60</f>
        <v>0</v>
      </c>
      <c r="AJ60" s="13">
        <f t="shared" ref="AJ60" si="204">G60</f>
        <v>0</v>
      </c>
      <c r="AK60" s="13">
        <f t="shared" ref="AK60" si="205">H60</f>
        <v>0</v>
      </c>
      <c r="AL60" s="13">
        <f t="shared" ref="AL60" si="206">I60</f>
        <v>0</v>
      </c>
      <c r="AM60" s="13">
        <f t="shared" ref="AM60" si="207">J60</f>
        <v>0</v>
      </c>
      <c r="AN60" s="13">
        <f t="shared" ref="AN60" si="208">K60</f>
        <v>0</v>
      </c>
      <c r="AO60" s="13">
        <f t="shared" ref="AO60" si="209">L60</f>
        <v>0</v>
      </c>
      <c r="AP60" s="13">
        <f t="shared" ref="AP60" si="210">E60</f>
        <v>0</v>
      </c>
      <c r="AQ60" s="13">
        <f t="shared" ref="AQ60" si="211">F60</f>
        <v>0</v>
      </c>
      <c r="AR60" s="13">
        <f t="shared" ref="AR60" si="212">G60</f>
        <v>0</v>
      </c>
      <c r="AS60" s="13">
        <f t="shared" ref="AS60" si="213">H60</f>
        <v>0</v>
      </c>
      <c r="AT60" s="13">
        <f t="shared" ref="AT60" si="214">I60</f>
        <v>0</v>
      </c>
      <c r="AU60" s="13">
        <f t="shared" ref="AU60" si="215">J60</f>
        <v>0</v>
      </c>
      <c r="AV60" s="13">
        <f t="shared" ref="AV60" si="216">K60</f>
        <v>0</v>
      </c>
      <c r="AW60" s="13">
        <f t="shared" ref="AW60" si="217">L60</f>
        <v>0</v>
      </c>
      <c r="AX60" s="4"/>
    </row>
    <row r="61" spans="1:50" ht="12.75" customHeight="1" outlineLevel="1">
      <c r="A61" s="8" t="str">
        <f>IF(C61=Форма!$B$7*1,"1 месяц",IF(C61&gt;Форма!$B$7,(LEFT(A60,SEARCH(" ",A60,1)-1)+1)&amp;" месяц",""))</f>
        <v/>
      </c>
      <c r="B61" s="32" t="str">
        <f>IF(SUM($E$6:$L61)=0,"-",IF(SUM($E61:$L61)&gt;0,IF(AND($C61&gt;=$B$1,$C61&lt;=$B$2)*1=1,$A$1,"факт"),"прогноз"))</f>
        <v>-</v>
      </c>
      <c r="C61" s="33">
        <v>43313</v>
      </c>
      <c r="D61" s="34">
        <f>VLOOKUP($C61,'F1'!$A:$B,2,0)</f>
        <v>23</v>
      </c>
      <c r="E61" s="14"/>
      <c r="F61" s="14"/>
      <c r="G61" s="14"/>
      <c r="H61" s="14"/>
      <c r="I61" s="14"/>
      <c r="J61" s="14"/>
      <c r="K61" s="14"/>
      <c r="L61" s="14"/>
      <c r="M61" s="204">
        <f t="shared" si="108"/>
        <v>0</v>
      </c>
      <c r="N61" s="15">
        <f t="shared" si="109"/>
        <v>0</v>
      </c>
      <c r="O61" s="15">
        <f t="shared" si="110"/>
        <v>0</v>
      </c>
      <c r="P61" s="15">
        <f t="shared" si="111"/>
        <v>0</v>
      </c>
      <c r="Q61" s="204">
        <f t="shared" si="112"/>
        <v>0</v>
      </c>
      <c r="R61" s="15">
        <f t="shared" si="113"/>
        <v>0</v>
      </c>
      <c r="S61" s="15">
        <f t="shared" si="114"/>
        <v>0</v>
      </c>
      <c r="T61" s="15">
        <f t="shared" si="115"/>
        <v>0</v>
      </c>
      <c r="U61" s="9">
        <f t="shared" si="116"/>
        <v>0</v>
      </c>
      <c r="V61" s="9">
        <f t="shared" si="117"/>
        <v>0</v>
      </c>
      <c r="W61" s="28">
        <f t="shared" si="118"/>
        <v>0</v>
      </c>
      <c r="X61" s="9">
        <f t="shared" si="119"/>
        <v>0</v>
      </c>
      <c r="Y61" s="9">
        <f t="shared" si="120"/>
        <v>0</v>
      </c>
      <c r="Z61" s="28">
        <f t="shared" si="121"/>
        <v>0</v>
      </c>
      <c r="AA61" s="8"/>
      <c r="AB61" s="155">
        <f>IF(OR($M61="",$M61=0),0,IF(AB$2&lt;10,VLOOKUP(TEXT($C61,"МММ"),'Расчет нагрузки'!$AA$2:$AE$13,AB$2,0),$D61*AB$2))</f>
        <v>0</v>
      </c>
      <c r="AC61" s="155">
        <f>IF(OR($Q61="",$Q61=0),0,IF(AC$2&lt;10,VLOOKUP(TEXT($C61,"МММ"),'Расчет нагрузки'!$AA$2:$AE$13,AC$2,0),$D61*AC$2))</f>
        <v>0</v>
      </c>
      <c r="AD61" s="8"/>
      <c r="AE61" s="69">
        <v>1</v>
      </c>
      <c r="AF61" s="69">
        <v>1</v>
      </c>
      <c r="AG61" s="8"/>
      <c r="AH61" s="13">
        <f t="shared" ref="AH61" si="218">E61</f>
        <v>0</v>
      </c>
      <c r="AI61" s="13">
        <f t="shared" ref="AI61" si="219">F61</f>
        <v>0</v>
      </c>
      <c r="AJ61" s="13">
        <f t="shared" ref="AJ61" si="220">G61</f>
        <v>0</v>
      </c>
      <c r="AK61" s="13">
        <f t="shared" ref="AK61" si="221">H61</f>
        <v>0</v>
      </c>
      <c r="AL61" s="13">
        <f t="shared" ref="AL61" si="222">I61</f>
        <v>0</v>
      </c>
      <c r="AM61" s="13">
        <f t="shared" ref="AM61" si="223">J61</f>
        <v>0</v>
      </c>
      <c r="AN61" s="13">
        <f t="shared" ref="AN61" si="224">K61</f>
        <v>0</v>
      </c>
      <c r="AO61" s="13">
        <f t="shared" ref="AO61" si="225">L61</f>
        <v>0</v>
      </c>
      <c r="AP61" s="13">
        <f t="shared" ref="AP61" si="226">E61</f>
        <v>0</v>
      </c>
      <c r="AQ61" s="13">
        <f t="shared" ref="AQ61" si="227">F61</f>
        <v>0</v>
      </c>
      <c r="AR61" s="13">
        <f t="shared" ref="AR61" si="228">G61</f>
        <v>0</v>
      </c>
      <c r="AS61" s="13">
        <f t="shared" ref="AS61" si="229">H61</f>
        <v>0</v>
      </c>
      <c r="AT61" s="13">
        <f t="shared" ref="AT61" si="230">I61</f>
        <v>0</v>
      </c>
      <c r="AU61" s="13">
        <f t="shared" ref="AU61" si="231">J61</f>
        <v>0</v>
      </c>
      <c r="AV61" s="13">
        <f t="shared" ref="AV61" si="232">K61</f>
        <v>0</v>
      </c>
      <c r="AW61" s="13">
        <f t="shared" ref="AW61" si="233">L61</f>
        <v>0</v>
      </c>
      <c r="AX61" s="4"/>
    </row>
    <row r="62" spans="1:50" ht="12.75" customHeight="1" outlineLevel="1">
      <c r="A62" s="8" t="str">
        <f>IF(C62=Форма!$B$7*1,"1 месяц",IF(C62&gt;Форма!$B$7,(LEFT(A61,SEARCH(" ",A61,1)-1)+1)&amp;" месяц",""))</f>
        <v/>
      </c>
      <c r="B62" s="32" t="str">
        <f>IF(SUM($E$6:$L62)=0,"-",IF(SUM($E62:$L62)&gt;0,IF(AND($C62&gt;=$B$1,$C62&lt;=$B$2)*1=1,$A$1,"факт"),"прогноз"))</f>
        <v>-</v>
      </c>
      <c r="C62" s="33">
        <v>43344</v>
      </c>
      <c r="D62" s="34">
        <f>VLOOKUP($C62,'F1'!$A:$B,2,0)</f>
        <v>20</v>
      </c>
      <c r="E62" s="14"/>
      <c r="F62" s="14"/>
      <c r="G62" s="14"/>
      <c r="H62" s="14"/>
      <c r="I62" s="14"/>
      <c r="J62" s="14"/>
      <c r="K62" s="14"/>
      <c r="L62" s="14"/>
      <c r="M62" s="204">
        <f t="shared" si="108"/>
        <v>0</v>
      </c>
      <c r="N62" s="15">
        <f t="shared" si="109"/>
        <v>0</v>
      </c>
      <c r="O62" s="15">
        <f t="shared" si="110"/>
        <v>0</v>
      </c>
      <c r="P62" s="15">
        <f t="shared" si="111"/>
        <v>0</v>
      </c>
      <c r="Q62" s="204">
        <f t="shared" si="112"/>
        <v>0</v>
      </c>
      <c r="R62" s="15">
        <f t="shared" si="113"/>
        <v>0</v>
      </c>
      <c r="S62" s="15">
        <f t="shared" si="114"/>
        <v>0</v>
      </c>
      <c r="T62" s="15">
        <f t="shared" si="115"/>
        <v>0</v>
      </c>
      <c r="U62" s="9">
        <f t="shared" si="116"/>
        <v>0</v>
      </c>
      <c r="V62" s="9">
        <f t="shared" si="117"/>
        <v>0</v>
      </c>
      <c r="W62" s="28">
        <f t="shared" si="118"/>
        <v>0</v>
      </c>
      <c r="X62" s="9">
        <f t="shared" si="119"/>
        <v>0</v>
      </c>
      <c r="Y62" s="9">
        <f t="shared" si="120"/>
        <v>0</v>
      </c>
      <c r="Z62" s="28">
        <f t="shared" si="121"/>
        <v>0</v>
      </c>
      <c r="AA62" s="8"/>
      <c r="AB62" s="155">
        <f>IF(OR($M62="",$M62=0),0,IF(AB$2&lt;10,VLOOKUP(TEXT($C62,"МММ"),'Расчет нагрузки'!$AA$2:$AE$13,AB$2,0),$D62*AB$2))</f>
        <v>0</v>
      </c>
      <c r="AC62" s="155">
        <f>IF(OR($Q62="",$Q62=0),0,IF(AC$2&lt;10,VLOOKUP(TEXT($C62,"МММ"),'Расчет нагрузки'!$AA$2:$AE$13,AC$2,0),$D62*AC$2))</f>
        <v>0</v>
      </c>
      <c r="AD62" s="8"/>
      <c r="AE62" s="69">
        <v>1</v>
      </c>
      <c r="AF62" s="69">
        <v>1</v>
      </c>
      <c r="AG62" s="8"/>
      <c r="AH62" s="13">
        <f t="shared" ref="AH62:AH72" si="234">E62</f>
        <v>0</v>
      </c>
      <c r="AI62" s="13">
        <f t="shared" ref="AI62:AI72" si="235">F62</f>
        <v>0</v>
      </c>
      <c r="AJ62" s="13">
        <f t="shared" ref="AJ62:AJ72" si="236">G62</f>
        <v>0</v>
      </c>
      <c r="AK62" s="13">
        <f t="shared" ref="AK62:AK72" si="237">H62</f>
        <v>0</v>
      </c>
      <c r="AL62" s="13">
        <f t="shared" ref="AL62:AL72" si="238">I62</f>
        <v>0</v>
      </c>
      <c r="AM62" s="13">
        <f t="shared" ref="AM62:AM72" si="239">J62</f>
        <v>0</v>
      </c>
      <c r="AN62" s="13">
        <f t="shared" ref="AN62:AN72" si="240">K62</f>
        <v>0</v>
      </c>
      <c r="AO62" s="13">
        <f t="shared" ref="AO62:AO72" si="241">L62</f>
        <v>0</v>
      </c>
      <c r="AP62" s="13">
        <f t="shared" ref="AP62:AP72" si="242">E62</f>
        <v>0</v>
      </c>
      <c r="AQ62" s="13">
        <f t="shared" ref="AQ62:AQ72" si="243">F62</f>
        <v>0</v>
      </c>
      <c r="AR62" s="13">
        <f t="shared" ref="AR62:AR72" si="244">G62</f>
        <v>0</v>
      </c>
      <c r="AS62" s="13">
        <f t="shared" ref="AS62:AS72" si="245">H62</f>
        <v>0</v>
      </c>
      <c r="AT62" s="13">
        <f t="shared" ref="AT62:AT72" si="246">I62</f>
        <v>0</v>
      </c>
      <c r="AU62" s="13">
        <f t="shared" ref="AU62:AU72" si="247">J62</f>
        <v>0</v>
      </c>
      <c r="AV62" s="13">
        <f t="shared" ref="AV62:AV72" si="248">K62</f>
        <v>0</v>
      </c>
      <c r="AW62" s="13">
        <f t="shared" ref="AW62:AW72" si="249">L62</f>
        <v>0</v>
      </c>
      <c r="AX62" s="4"/>
    </row>
    <row r="63" spans="1:50" ht="12.75" customHeight="1" outlineLevel="1">
      <c r="A63" s="8" t="str">
        <f>IF(C63=Форма!$B$7*1,"1 месяц",IF(C63&gt;Форма!$B$7,(LEFT(A62,SEARCH(" ",A62,1)-1)+1)&amp;" месяц",""))</f>
        <v/>
      </c>
      <c r="B63" s="32" t="str">
        <f>IF(SUM($E$6:$L63)=0,"-",IF(SUM($E63:$L63)&gt;0,IF(AND($C63&gt;=$B$1,$C63&lt;=$B$2)*1=1,$A$1,"факт"),"прогноз"))</f>
        <v>-</v>
      </c>
      <c r="C63" s="33">
        <v>43374</v>
      </c>
      <c r="D63" s="34">
        <f>VLOOKUP($C63,'F1'!$A:$B,2,0)</f>
        <v>23</v>
      </c>
      <c r="E63" s="14"/>
      <c r="F63" s="14"/>
      <c r="G63" s="14"/>
      <c r="H63" s="14"/>
      <c r="I63" s="14"/>
      <c r="J63" s="14"/>
      <c r="K63" s="14"/>
      <c r="L63" s="14"/>
      <c r="M63" s="204">
        <f t="shared" si="108"/>
        <v>0</v>
      </c>
      <c r="N63" s="15">
        <f t="shared" si="109"/>
        <v>0</v>
      </c>
      <c r="O63" s="15">
        <f t="shared" si="110"/>
        <v>0</v>
      </c>
      <c r="P63" s="15">
        <f t="shared" si="111"/>
        <v>0</v>
      </c>
      <c r="Q63" s="204">
        <f t="shared" si="112"/>
        <v>0</v>
      </c>
      <c r="R63" s="15">
        <f t="shared" si="113"/>
        <v>0</v>
      </c>
      <c r="S63" s="15">
        <f t="shared" si="114"/>
        <v>0</v>
      </c>
      <c r="T63" s="15">
        <f t="shared" si="115"/>
        <v>0</v>
      </c>
      <c r="U63" s="9">
        <f t="shared" si="116"/>
        <v>0</v>
      </c>
      <c r="V63" s="9">
        <f t="shared" si="117"/>
        <v>0</v>
      </c>
      <c r="W63" s="28">
        <f t="shared" si="118"/>
        <v>0</v>
      </c>
      <c r="X63" s="9">
        <f t="shared" si="119"/>
        <v>0</v>
      </c>
      <c r="Y63" s="9">
        <f t="shared" si="120"/>
        <v>0</v>
      </c>
      <c r="Z63" s="28">
        <f t="shared" si="121"/>
        <v>0</v>
      </c>
      <c r="AA63" s="8"/>
      <c r="AB63" s="155">
        <f>IF(OR($M63="",$M63=0),0,IF(AB$2&lt;10,VLOOKUP(TEXT($C63,"МММ"),'Расчет нагрузки'!$AA$2:$AE$13,AB$2,0),$D63*AB$2))</f>
        <v>0</v>
      </c>
      <c r="AC63" s="155">
        <f>IF(OR($Q63="",$Q63=0),0,IF(AC$2&lt;10,VLOOKUP(TEXT($C63,"МММ"),'Расчет нагрузки'!$AA$2:$AE$13,AC$2,0),$D63*AC$2))</f>
        <v>0</v>
      </c>
      <c r="AD63" s="8"/>
      <c r="AE63" s="69">
        <v>1</v>
      </c>
      <c r="AF63" s="69">
        <v>1</v>
      </c>
      <c r="AG63" s="8"/>
      <c r="AH63" s="13">
        <f t="shared" si="234"/>
        <v>0</v>
      </c>
      <c r="AI63" s="13">
        <f t="shared" si="235"/>
        <v>0</v>
      </c>
      <c r="AJ63" s="13">
        <f t="shared" si="236"/>
        <v>0</v>
      </c>
      <c r="AK63" s="13">
        <f t="shared" si="237"/>
        <v>0</v>
      </c>
      <c r="AL63" s="13">
        <f t="shared" si="238"/>
        <v>0</v>
      </c>
      <c r="AM63" s="13">
        <f t="shared" si="239"/>
        <v>0</v>
      </c>
      <c r="AN63" s="13">
        <f t="shared" si="240"/>
        <v>0</v>
      </c>
      <c r="AO63" s="13">
        <f t="shared" si="241"/>
        <v>0</v>
      </c>
      <c r="AP63" s="13">
        <f t="shared" si="242"/>
        <v>0</v>
      </c>
      <c r="AQ63" s="13">
        <f t="shared" si="243"/>
        <v>0</v>
      </c>
      <c r="AR63" s="13">
        <f t="shared" si="244"/>
        <v>0</v>
      </c>
      <c r="AS63" s="13">
        <f t="shared" si="245"/>
        <v>0</v>
      </c>
      <c r="AT63" s="13">
        <f t="shared" si="246"/>
        <v>0</v>
      </c>
      <c r="AU63" s="13">
        <f t="shared" si="247"/>
        <v>0</v>
      </c>
      <c r="AV63" s="13">
        <f t="shared" si="248"/>
        <v>0</v>
      </c>
      <c r="AW63" s="13">
        <f t="shared" si="249"/>
        <v>0</v>
      </c>
      <c r="AX63" s="4"/>
    </row>
    <row r="64" spans="1:50" ht="12.75" customHeight="1" outlineLevel="1">
      <c r="A64" s="8" t="str">
        <f>IF(C64=Форма!$B$7*1,"1 месяц",IF(C64&gt;Форма!$B$7,(LEFT(A63,SEARCH(" ",A63,1)-1)+1)&amp;" месяц",""))</f>
        <v/>
      </c>
      <c r="B64" s="32" t="str">
        <f>IF(SUM($E$6:$L64)=0,"-",IF(SUM($E64:$L64)&gt;0,IF(AND($C64&gt;=$B$1,$C64&lt;=$B$2)*1=1,$A$1,"факт"),"прогноз"))</f>
        <v>-</v>
      </c>
      <c r="C64" s="33">
        <v>43405</v>
      </c>
      <c r="D64" s="34">
        <f>VLOOKUP($C64,'F1'!$A:$B,2,0)</f>
        <v>21</v>
      </c>
      <c r="E64" s="14"/>
      <c r="F64" s="14"/>
      <c r="G64" s="14"/>
      <c r="H64" s="14"/>
      <c r="I64" s="14"/>
      <c r="J64" s="14"/>
      <c r="K64" s="14"/>
      <c r="L64" s="14"/>
      <c r="M64" s="204">
        <f t="shared" si="108"/>
        <v>0</v>
      </c>
      <c r="N64" s="15">
        <f t="shared" si="109"/>
        <v>0</v>
      </c>
      <c r="O64" s="15">
        <f t="shared" si="110"/>
        <v>0</v>
      </c>
      <c r="P64" s="15">
        <f t="shared" si="111"/>
        <v>0</v>
      </c>
      <c r="Q64" s="204">
        <f t="shared" si="112"/>
        <v>0</v>
      </c>
      <c r="R64" s="15">
        <f t="shared" si="113"/>
        <v>0</v>
      </c>
      <c r="S64" s="15">
        <f t="shared" si="114"/>
        <v>0</v>
      </c>
      <c r="T64" s="15">
        <f t="shared" si="115"/>
        <v>0</v>
      </c>
      <c r="U64" s="9">
        <f t="shared" si="116"/>
        <v>0</v>
      </c>
      <c r="V64" s="9">
        <f t="shared" si="117"/>
        <v>0</v>
      </c>
      <c r="W64" s="28">
        <f t="shared" si="118"/>
        <v>0</v>
      </c>
      <c r="X64" s="9">
        <f t="shared" si="119"/>
        <v>0</v>
      </c>
      <c r="Y64" s="9">
        <f t="shared" si="120"/>
        <v>0</v>
      </c>
      <c r="Z64" s="28">
        <f t="shared" si="121"/>
        <v>0</v>
      </c>
      <c r="AA64" s="8"/>
      <c r="AB64" s="155">
        <f>IF(OR($M64="",$M64=0),0,IF(AB$2&lt;10,VLOOKUP(TEXT($C64,"МММ"),'Расчет нагрузки'!$AA$2:$AE$13,AB$2,0),$D64*AB$2))</f>
        <v>0</v>
      </c>
      <c r="AC64" s="155">
        <f>IF(OR($Q64="",$Q64=0),0,IF(AC$2&lt;10,VLOOKUP(TEXT($C64,"МММ"),'Расчет нагрузки'!$AA$2:$AE$13,AC$2,0),$D64*AC$2))</f>
        <v>0</v>
      </c>
      <c r="AD64" s="8"/>
      <c r="AE64" s="69">
        <v>1</v>
      </c>
      <c r="AF64" s="69">
        <v>1</v>
      </c>
      <c r="AG64" s="8"/>
      <c r="AH64" s="13">
        <f t="shared" si="234"/>
        <v>0</v>
      </c>
      <c r="AI64" s="13">
        <f t="shared" si="235"/>
        <v>0</v>
      </c>
      <c r="AJ64" s="13">
        <f t="shared" si="236"/>
        <v>0</v>
      </c>
      <c r="AK64" s="13">
        <f t="shared" si="237"/>
        <v>0</v>
      </c>
      <c r="AL64" s="13">
        <f t="shared" si="238"/>
        <v>0</v>
      </c>
      <c r="AM64" s="13">
        <f t="shared" si="239"/>
        <v>0</v>
      </c>
      <c r="AN64" s="13">
        <f t="shared" si="240"/>
        <v>0</v>
      </c>
      <c r="AO64" s="13">
        <f t="shared" si="241"/>
        <v>0</v>
      </c>
      <c r="AP64" s="13">
        <f t="shared" si="242"/>
        <v>0</v>
      </c>
      <c r="AQ64" s="13">
        <f t="shared" si="243"/>
        <v>0</v>
      </c>
      <c r="AR64" s="13">
        <f t="shared" si="244"/>
        <v>0</v>
      </c>
      <c r="AS64" s="13">
        <f t="shared" si="245"/>
        <v>0</v>
      </c>
      <c r="AT64" s="13">
        <f t="shared" si="246"/>
        <v>0</v>
      </c>
      <c r="AU64" s="13">
        <f t="shared" si="247"/>
        <v>0</v>
      </c>
      <c r="AV64" s="13">
        <f t="shared" si="248"/>
        <v>0</v>
      </c>
      <c r="AW64" s="13">
        <f t="shared" si="249"/>
        <v>0</v>
      </c>
      <c r="AX64" s="4"/>
    </row>
    <row r="65" spans="1:50" ht="12.75" customHeight="1" outlineLevel="1">
      <c r="A65" s="8" t="str">
        <f>IF(C65=Форма!$B$7*1,"1 месяц",IF(C65&gt;Форма!$B$7,(LEFT(A64,SEARCH(" ",A64,1)-1)+1)&amp;" месяц",""))</f>
        <v/>
      </c>
      <c r="B65" s="32" t="str">
        <f>IF(SUM($E$6:$L65)=0,"-",IF(SUM($E65:$L65)&gt;0,IF(AND($C65&gt;=$B$1,$C65&lt;=$B$2)*1=1,$A$1,"факт"),"прогноз"))</f>
        <v>-</v>
      </c>
      <c r="C65" s="33">
        <v>43435</v>
      </c>
      <c r="D65" s="34">
        <f>VLOOKUP($C65,'F1'!$A:$B,2,0)</f>
        <v>21</v>
      </c>
      <c r="E65" s="14"/>
      <c r="F65" s="14"/>
      <c r="G65" s="14"/>
      <c r="H65" s="14"/>
      <c r="I65" s="14"/>
      <c r="J65" s="14"/>
      <c r="K65" s="14"/>
      <c r="L65" s="14"/>
      <c r="M65" s="204">
        <f t="shared" si="108"/>
        <v>0</v>
      </c>
      <c r="N65" s="15">
        <f t="shared" si="109"/>
        <v>0</v>
      </c>
      <c r="O65" s="15">
        <f t="shared" si="110"/>
        <v>0</v>
      </c>
      <c r="P65" s="15">
        <f t="shared" si="111"/>
        <v>0</v>
      </c>
      <c r="Q65" s="204">
        <f t="shared" si="112"/>
        <v>0</v>
      </c>
      <c r="R65" s="15">
        <f t="shared" si="113"/>
        <v>0</v>
      </c>
      <c r="S65" s="15">
        <f t="shared" si="114"/>
        <v>0</v>
      </c>
      <c r="T65" s="15">
        <f t="shared" si="115"/>
        <v>0</v>
      </c>
      <c r="U65" s="9">
        <f t="shared" si="116"/>
        <v>0</v>
      </c>
      <c r="V65" s="9">
        <f t="shared" si="117"/>
        <v>0</v>
      </c>
      <c r="W65" s="28">
        <f t="shared" si="118"/>
        <v>0</v>
      </c>
      <c r="X65" s="9">
        <f t="shared" si="119"/>
        <v>0</v>
      </c>
      <c r="Y65" s="9">
        <f t="shared" si="120"/>
        <v>0</v>
      </c>
      <c r="Z65" s="28">
        <f t="shared" si="121"/>
        <v>0</v>
      </c>
      <c r="AA65" s="8"/>
      <c r="AB65" s="155">
        <f>IF(OR($M65="",$M65=0),0,IF(AB$2&lt;10,VLOOKUP(TEXT($C65,"МММ"),'Расчет нагрузки'!$AA$2:$AE$13,AB$2,0),$D65*AB$2))</f>
        <v>0</v>
      </c>
      <c r="AC65" s="155">
        <f>IF(OR($Q65="",$Q65=0),0,IF(AC$2&lt;10,VLOOKUP(TEXT($C65,"МММ"),'Расчет нагрузки'!$AA$2:$AE$13,AC$2,0),$D65*AC$2))</f>
        <v>0</v>
      </c>
      <c r="AD65" s="8"/>
      <c r="AE65" s="69">
        <v>1</v>
      </c>
      <c r="AF65" s="69">
        <v>1</v>
      </c>
      <c r="AG65" s="8"/>
      <c r="AH65" s="13">
        <f t="shared" si="234"/>
        <v>0</v>
      </c>
      <c r="AI65" s="13">
        <f t="shared" si="235"/>
        <v>0</v>
      </c>
      <c r="AJ65" s="13">
        <f t="shared" si="236"/>
        <v>0</v>
      </c>
      <c r="AK65" s="13">
        <f t="shared" si="237"/>
        <v>0</v>
      </c>
      <c r="AL65" s="13">
        <f t="shared" si="238"/>
        <v>0</v>
      </c>
      <c r="AM65" s="13">
        <f t="shared" si="239"/>
        <v>0</v>
      </c>
      <c r="AN65" s="13">
        <f t="shared" si="240"/>
        <v>0</v>
      </c>
      <c r="AO65" s="13">
        <f t="shared" si="241"/>
        <v>0</v>
      </c>
      <c r="AP65" s="13">
        <f t="shared" si="242"/>
        <v>0</v>
      </c>
      <c r="AQ65" s="13">
        <f t="shared" si="243"/>
        <v>0</v>
      </c>
      <c r="AR65" s="13">
        <f t="shared" si="244"/>
        <v>0</v>
      </c>
      <c r="AS65" s="13">
        <f t="shared" si="245"/>
        <v>0</v>
      </c>
      <c r="AT65" s="13">
        <f t="shared" si="246"/>
        <v>0</v>
      </c>
      <c r="AU65" s="13">
        <f t="shared" si="247"/>
        <v>0</v>
      </c>
      <c r="AV65" s="13">
        <f t="shared" si="248"/>
        <v>0</v>
      </c>
      <c r="AW65" s="13">
        <f t="shared" si="249"/>
        <v>0</v>
      </c>
      <c r="AX65" s="4"/>
    </row>
    <row r="66" spans="1:50" ht="12.75" customHeight="1" outlineLevel="1">
      <c r="A66" s="8" t="str">
        <f>IF(C66=Форма!$B$7*1,"1 месяц",IF(C66&gt;Форма!$B$7,(LEFT(A65,SEARCH(" ",A65,1)-1)+1)&amp;" месяц",""))</f>
        <v/>
      </c>
      <c r="B66" s="32" t="str">
        <f>IF(SUM($E$6:$L66)=0,"-",IF(SUM($E66:$L66)&gt;0,IF(AND($C66&gt;=$B$1,$C66&lt;=$B$2)*1=1,$A$1,"факт"),"прогноз"))</f>
        <v>-</v>
      </c>
      <c r="C66" s="33">
        <v>43466</v>
      </c>
      <c r="D66" s="34">
        <f>VLOOKUP($C66,'F1'!$A:$B,2,0)</f>
        <v>17</v>
      </c>
      <c r="E66" s="14"/>
      <c r="F66" s="14"/>
      <c r="G66" s="14"/>
      <c r="H66" s="14"/>
      <c r="I66" s="14"/>
      <c r="J66" s="14"/>
      <c r="K66" s="14"/>
      <c r="L66" s="14"/>
      <c r="M66" s="204">
        <f t="shared" si="108"/>
        <v>0</v>
      </c>
      <c r="N66" s="15">
        <f t="shared" si="109"/>
        <v>0</v>
      </c>
      <c r="O66" s="15">
        <f t="shared" si="110"/>
        <v>0</v>
      </c>
      <c r="P66" s="15">
        <f t="shared" si="111"/>
        <v>0</v>
      </c>
      <c r="Q66" s="204">
        <f t="shared" si="112"/>
        <v>0</v>
      </c>
      <c r="R66" s="15">
        <f t="shared" si="113"/>
        <v>0</v>
      </c>
      <c r="S66" s="15">
        <f t="shared" si="114"/>
        <v>0</v>
      </c>
      <c r="T66" s="15">
        <f t="shared" si="115"/>
        <v>0</v>
      </c>
      <c r="U66" s="9">
        <f t="shared" si="116"/>
        <v>0</v>
      </c>
      <c r="V66" s="9">
        <f t="shared" si="117"/>
        <v>0</v>
      </c>
      <c r="W66" s="28">
        <f t="shared" si="118"/>
        <v>0</v>
      </c>
      <c r="X66" s="9">
        <f t="shared" si="119"/>
        <v>0</v>
      </c>
      <c r="Y66" s="9">
        <f t="shared" si="120"/>
        <v>0</v>
      </c>
      <c r="Z66" s="28">
        <f t="shared" si="121"/>
        <v>0</v>
      </c>
      <c r="AA66" s="8"/>
      <c r="AB66" s="155">
        <f>IF(OR($M66="",$M66=0),0,IF(AB$2&lt;10,VLOOKUP(TEXT($C66,"МММ"),'Расчет нагрузки'!$AA$2:$AE$13,AB$2,0),$D66*AB$2))</f>
        <v>0</v>
      </c>
      <c r="AC66" s="155">
        <f>IF(OR($Q66="",$Q66=0),0,IF(AC$2&lt;10,VLOOKUP(TEXT($C66,"МММ"),'Расчет нагрузки'!$AA$2:$AE$13,AC$2,0),$D66*AC$2))</f>
        <v>0</v>
      </c>
      <c r="AD66" s="8"/>
      <c r="AE66" s="69">
        <v>1</v>
      </c>
      <c r="AF66" s="69">
        <v>1</v>
      </c>
      <c r="AG66" s="8"/>
      <c r="AH66" s="13">
        <f t="shared" si="234"/>
        <v>0</v>
      </c>
      <c r="AI66" s="13">
        <f t="shared" si="235"/>
        <v>0</v>
      </c>
      <c r="AJ66" s="13">
        <f t="shared" si="236"/>
        <v>0</v>
      </c>
      <c r="AK66" s="13">
        <f t="shared" si="237"/>
        <v>0</v>
      </c>
      <c r="AL66" s="13">
        <f t="shared" si="238"/>
        <v>0</v>
      </c>
      <c r="AM66" s="13">
        <f t="shared" si="239"/>
        <v>0</v>
      </c>
      <c r="AN66" s="13">
        <f t="shared" si="240"/>
        <v>0</v>
      </c>
      <c r="AO66" s="13">
        <f t="shared" si="241"/>
        <v>0</v>
      </c>
      <c r="AP66" s="13">
        <f t="shared" si="242"/>
        <v>0</v>
      </c>
      <c r="AQ66" s="13">
        <f t="shared" si="243"/>
        <v>0</v>
      </c>
      <c r="AR66" s="13">
        <f t="shared" si="244"/>
        <v>0</v>
      </c>
      <c r="AS66" s="13">
        <f t="shared" si="245"/>
        <v>0</v>
      </c>
      <c r="AT66" s="13">
        <f t="shared" si="246"/>
        <v>0</v>
      </c>
      <c r="AU66" s="13">
        <f t="shared" si="247"/>
        <v>0</v>
      </c>
      <c r="AV66" s="13">
        <f t="shared" si="248"/>
        <v>0</v>
      </c>
      <c r="AW66" s="13">
        <f t="shared" si="249"/>
        <v>0</v>
      </c>
      <c r="AX66" s="4"/>
    </row>
    <row r="67" spans="1:50" ht="12.75" customHeight="1" outlineLevel="1">
      <c r="A67" s="8" t="str">
        <f>IF(C67=Форма!$B$7*1,"1 месяц",IF(C67&gt;Форма!$B$7,(LEFT(A66,SEARCH(" ",A66,1)-1)+1)&amp;" месяц",""))</f>
        <v/>
      </c>
      <c r="B67" s="32" t="str">
        <f>IF(SUM($E$6:$L67)=0,"-",IF(SUM($E67:$L67)&gt;0,IF(AND($C67&gt;=$B$1,$C67&lt;=$B$2)*1=1,$A$1,"факт"),"прогноз"))</f>
        <v>-</v>
      </c>
      <c r="C67" s="33">
        <v>43497</v>
      </c>
      <c r="D67" s="34">
        <f>VLOOKUP($C67,'F1'!$A:$B,2,0)</f>
        <v>20</v>
      </c>
      <c r="E67" s="14"/>
      <c r="F67" s="14"/>
      <c r="G67" s="14"/>
      <c r="H67" s="14"/>
      <c r="I67" s="14"/>
      <c r="J67" s="14"/>
      <c r="K67" s="14"/>
      <c r="L67" s="14"/>
      <c r="M67" s="204">
        <f t="shared" si="108"/>
        <v>0</v>
      </c>
      <c r="N67" s="15">
        <f t="shared" si="109"/>
        <v>0</v>
      </c>
      <c r="O67" s="15">
        <f t="shared" si="110"/>
        <v>0</v>
      </c>
      <c r="P67" s="15">
        <f t="shared" si="111"/>
        <v>0</v>
      </c>
      <c r="Q67" s="204">
        <f t="shared" si="112"/>
        <v>0</v>
      </c>
      <c r="R67" s="15">
        <f t="shared" si="113"/>
        <v>0</v>
      </c>
      <c r="S67" s="15">
        <f t="shared" si="114"/>
        <v>0</v>
      </c>
      <c r="T67" s="15">
        <f t="shared" si="115"/>
        <v>0</v>
      </c>
      <c r="U67" s="9">
        <f t="shared" si="116"/>
        <v>0</v>
      </c>
      <c r="V67" s="9">
        <f t="shared" si="117"/>
        <v>0</v>
      </c>
      <c r="W67" s="28">
        <f t="shared" si="118"/>
        <v>0</v>
      </c>
      <c r="X67" s="9">
        <f t="shared" si="119"/>
        <v>0</v>
      </c>
      <c r="Y67" s="9">
        <f t="shared" si="120"/>
        <v>0</v>
      </c>
      <c r="Z67" s="28">
        <f t="shared" si="121"/>
        <v>0</v>
      </c>
      <c r="AA67" s="8"/>
      <c r="AB67" s="155">
        <f>IF(OR($M67="",$M67=0),0,IF(AB$2&lt;10,VLOOKUP(TEXT($C67,"МММ"),'Расчет нагрузки'!$AA$2:$AE$13,AB$2,0),$D67*AB$2))</f>
        <v>0</v>
      </c>
      <c r="AC67" s="155">
        <f>IF(OR($Q67="",$Q67=0),0,IF(AC$2&lt;10,VLOOKUP(TEXT($C67,"МММ"),'Расчет нагрузки'!$AA$2:$AE$13,AC$2,0),$D67*AC$2))</f>
        <v>0</v>
      </c>
      <c r="AD67" s="8"/>
      <c r="AE67" s="69">
        <v>1</v>
      </c>
      <c r="AF67" s="69">
        <v>1</v>
      </c>
      <c r="AG67" s="8"/>
      <c r="AH67" s="13">
        <f t="shared" si="234"/>
        <v>0</v>
      </c>
      <c r="AI67" s="13">
        <f t="shared" si="235"/>
        <v>0</v>
      </c>
      <c r="AJ67" s="13">
        <f t="shared" si="236"/>
        <v>0</v>
      </c>
      <c r="AK67" s="13">
        <f t="shared" si="237"/>
        <v>0</v>
      </c>
      <c r="AL67" s="13">
        <f t="shared" si="238"/>
        <v>0</v>
      </c>
      <c r="AM67" s="13">
        <f t="shared" si="239"/>
        <v>0</v>
      </c>
      <c r="AN67" s="13">
        <f t="shared" si="240"/>
        <v>0</v>
      </c>
      <c r="AO67" s="13">
        <f t="shared" si="241"/>
        <v>0</v>
      </c>
      <c r="AP67" s="13">
        <f t="shared" si="242"/>
        <v>0</v>
      </c>
      <c r="AQ67" s="13">
        <f t="shared" si="243"/>
        <v>0</v>
      </c>
      <c r="AR67" s="13">
        <f t="shared" si="244"/>
        <v>0</v>
      </c>
      <c r="AS67" s="13">
        <f t="shared" si="245"/>
        <v>0</v>
      </c>
      <c r="AT67" s="13">
        <f t="shared" si="246"/>
        <v>0</v>
      </c>
      <c r="AU67" s="13">
        <f t="shared" si="247"/>
        <v>0</v>
      </c>
      <c r="AV67" s="13">
        <f t="shared" si="248"/>
        <v>0</v>
      </c>
      <c r="AW67" s="13">
        <f t="shared" si="249"/>
        <v>0</v>
      </c>
      <c r="AX67" s="4"/>
    </row>
    <row r="68" spans="1:50" outlineLevel="1">
      <c r="A68" s="8" t="str">
        <f>IF(C68=Форма!$B$7*1,"1 месяц",IF(C68&gt;Форма!$B$7,(LEFT(A67,SEARCH(" ",A67,1)-1)+1)&amp;" месяц",""))</f>
        <v/>
      </c>
      <c r="B68" s="32" t="str">
        <f>IF(SUM($E$6:$L68)=0,"-",IF(SUM($E68:$L68)&gt;0,IF(AND($C68&gt;=$B$1,$C68&lt;=$B$2)*1=1,$A$1,"факт"),"прогноз"))</f>
        <v>-</v>
      </c>
      <c r="C68" s="33">
        <v>43525</v>
      </c>
      <c r="D68" s="34">
        <f>VLOOKUP($C68,'F1'!$A:$B,2,0)</f>
        <v>20</v>
      </c>
      <c r="E68" s="14"/>
      <c r="F68" s="14"/>
      <c r="G68" s="14"/>
      <c r="H68" s="14"/>
      <c r="I68" s="14"/>
      <c r="J68" s="14"/>
      <c r="K68" s="14"/>
      <c r="L68" s="14"/>
      <c r="M68" s="204">
        <f t="shared" si="108"/>
        <v>0</v>
      </c>
      <c r="N68" s="15">
        <f t="shared" si="109"/>
        <v>0</v>
      </c>
      <c r="O68" s="15">
        <f t="shared" si="110"/>
        <v>0</v>
      </c>
      <c r="P68" s="15">
        <f t="shared" si="111"/>
        <v>0</v>
      </c>
      <c r="Q68" s="204">
        <f t="shared" si="112"/>
        <v>0</v>
      </c>
      <c r="R68" s="15">
        <f t="shared" si="113"/>
        <v>0</v>
      </c>
      <c r="S68" s="15">
        <f t="shared" si="114"/>
        <v>0</v>
      </c>
      <c r="T68" s="15">
        <f t="shared" si="115"/>
        <v>0</v>
      </c>
      <c r="U68" s="9">
        <f t="shared" si="116"/>
        <v>0</v>
      </c>
      <c r="V68" s="9">
        <f t="shared" si="117"/>
        <v>0</v>
      </c>
      <c r="W68" s="28">
        <f t="shared" si="118"/>
        <v>0</v>
      </c>
      <c r="X68" s="9">
        <f t="shared" si="119"/>
        <v>0</v>
      </c>
      <c r="Y68" s="9">
        <f t="shared" si="120"/>
        <v>0</v>
      </c>
      <c r="Z68" s="28">
        <f t="shared" si="121"/>
        <v>0</v>
      </c>
      <c r="AA68" s="8"/>
      <c r="AB68" s="155">
        <f>IF(OR($M68="",$M68=0),0,IF(AB$2&lt;10,VLOOKUP(TEXT($C68,"МММ"),'Расчет нагрузки'!$AA$2:$AE$13,AB$2,0),$D68*AB$2))</f>
        <v>0</v>
      </c>
      <c r="AC68" s="155">
        <f>IF(OR($Q68="",$Q68=0),0,IF(AC$2&lt;10,VLOOKUP(TEXT($C68,"МММ"),'Расчет нагрузки'!$AA$2:$AE$13,AC$2,0),$D68*AC$2))</f>
        <v>0</v>
      </c>
      <c r="AD68" s="8"/>
      <c r="AE68" s="69">
        <v>1</v>
      </c>
      <c r="AF68" s="69">
        <v>1</v>
      </c>
      <c r="AG68" s="8"/>
      <c r="AH68" s="13">
        <f t="shared" si="234"/>
        <v>0</v>
      </c>
      <c r="AI68" s="13">
        <f t="shared" si="235"/>
        <v>0</v>
      </c>
      <c r="AJ68" s="13">
        <f t="shared" si="236"/>
        <v>0</v>
      </c>
      <c r="AK68" s="13">
        <f t="shared" si="237"/>
        <v>0</v>
      </c>
      <c r="AL68" s="13">
        <f t="shared" si="238"/>
        <v>0</v>
      </c>
      <c r="AM68" s="13">
        <f t="shared" si="239"/>
        <v>0</v>
      </c>
      <c r="AN68" s="13">
        <f t="shared" si="240"/>
        <v>0</v>
      </c>
      <c r="AO68" s="13">
        <f t="shared" si="241"/>
        <v>0</v>
      </c>
      <c r="AP68" s="13">
        <f t="shared" si="242"/>
        <v>0</v>
      </c>
      <c r="AQ68" s="13">
        <f t="shared" si="243"/>
        <v>0</v>
      </c>
      <c r="AR68" s="13">
        <f t="shared" si="244"/>
        <v>0</v>
      </c>
      <c r="AS68" s="13">
        <f t="shared" si="245"/>
        <v>0</v>
      </c>
      <c r="AT68" s="13">
        <f t="shared" si="246"/>
        <v>0</v>
      </c>
      <c r="AU68" s="13">
        <f t="shared" si="247"/>
        <v>0</v>
      </c>
      <c r="AV68" s="13">
        <f t="shared" si="248"/>
        <v>0</v>
      </c>
      <c r="AW68" s="13">
        <f t="shared" si="249"/>
        <v>0</v>
      </c>
      <c r="AX68" s="4"/>
    </row>
    <row r="69" spans="1:50" outlineLevel="1">
      <c r="A69" s="8" t="str">
        <f>IF(C69=Форма!$B$7*1,"1 месяц",IF(C69&gt;Форма!$B$7,(LEFT(A68,SEARCH(" ",A68,1)-1)+1)&amp;" месяц",""))</f>
        <v/>
      </c>
      <c r="B69" s="32" t="str">
        <f>IF(SUM($E$6:$L69)=0,"-",IF(SUM($E69:$L69)&gt;0,IF(AND($C69&gt;=$B$1,$C69&lt;=$B$2)*1=1,$A$1,"факт"),"прогноз"))</f>
        <v>-</v>
      </c>
      <c r="C69" s="33">
        <v>43556</v>
      </c>
      <c r="D69" s="34">
        <f>VLOOKUP($C69,'F1'!$A:$B,2,0)</f>
        <v>22</v>
      </c>
      <c r="E69" s="14"/>
      <c r="F69" s="14"/>
      <c r="G69" s="14"/>
      <c r="H69" s="14"/>
      <c r="I69" s="14"/>
      <c r="J69" s="14"/>
      <c r="K69" s="14"/>
      <c r="L69" s="14"/>
      <c r="M69" s="204">
        <f t="shared" si="108"/>
        <v>0</v>
      </c>
      <c r="N69" s="15">
        <f t="shared" si="109"/>
        <v>0</v>
      </c>
      <c r="O69" s="15">
        <f t="shared" si="110"/>
        <v>0</v>
      </c>
      <c r="P69" s="15">
        <f t="shared" si="111"/>
        <v>0</v>
      </c>
      <c r="Q69" s="204">
        <f t="shared" si="112"/>
        <v>0</v>
      </c>
      <c r="R69" s="15">
        <f t="shared" si="113"/>
        <v>0</v>
      </c>
      <c r="S69" s="15">
        <f t="shared" si="114"/>
        <v>0</v>
      </c>
      <c r="T69" s="15">
        <f t="shared" si="115"/>
        <v>0</v>
      </c>
      <c r="U69" s="9">
        <f t="shared" si="116"/>
        <v>0</v>
      </c>
      <c r="V69" s="9">
        <f t="shared" si="117"/>
        <v>0</v>
      </c>
      <c r="W69" s="28">
        <f t="shared" si="118"/>
        <v>0</v>
      </c>
      <c r="X69" s="9">
        <f t="shared" si="119"/>
        <v>0</v>
      </c>
      <c r="Y69" s="9">
        <f t="shared" si="120"/>
        <v>0</v>
      </c>
      <c r="Z69" s="28">
        <f t="shared" si="121"/>
        <v>0</v>
      </c>
      <c r="AA69" s="8"/>
      <c r="AB69" s="155">
        <f>IF(OR($M69="",$M69=0),0,IF(AB$2&lt;10,VLOOKUP(TEXT($C69,"МММ"),'Расчет нагрузки'!$AA$2:$AE$13,AB$2,0),$D69*AB$2))</f>
        <v>0</v>
      </c>
      <c r="AC69" s="155">
        <f>IF(OR($Q69="",$Q69=0),0,IF(AC$2&lt;10,VLOOKUP(TEXT($C69,"МММ"),'Расчет нагрузки'!$AA$2:$AE$13,AC$2,0),$D69*AC$2))</f>
        <v>0</v>
      </c>
      <c r="AD69" s="8"/>
      <c r="AE69" s="69">
        <v>1</v>
      </c>
      <c r="AF69" s="69">
        <v>1</v>
      </c>
      <c r="AG69" s="8"/>
      <c r="AH69" s="13">
        <f t="shared" si="234"/>
        <v>0</v>
      </c>
      <c r="AI69" s="13">
        <f t="shared" si="235"/>
        <v>0</v>
      </c>
      <c r="AJ69" s="13">
        <f t="shared" si="236"/>
        <v>0</v>
      </c>
      <c r="AK69" s="13">
        <f t="shared" si="237"/>
        <v>0</v>
      </c>
      <c r="AL69" s="13">
        <f t="shared" si="238"/>
        <v>0</v>
      </c>
      <c r="AM69" s="13">
        <f t="shared" si="239"/>
        <v>0</v>
      </c>
      <c r="AN69" s="13">
        <f t="shared" si="240"/>
        <v>0</v>
      </c>
      <c r="AO69" s="13">
        <f t="shared" si="241"/>
        <v>0</v>
      </c>
      <c r="AP69" s="13">
        <f t="shared" si="242"/>
        <v>0</v>
      </c>
      <c r="AQ69" s="13">
        <f t="shared" si="243"/>
        <v>0</v>
      </c>
      <c r="AR69" s="13">
        <f t="shared" si="244"/>
        <v>0</v>
      </c>
      <c r="AS69" s="13">
        <f t="shared" si="245"/>
        <v>0</v>
      </c>
      <c r="AT69" s="13">
        <f t="shared" si="246"/>
        <v>0</v>
      </c>
      <c r="AU69" s="13">
        <f t="shared" si="247"/>
        <v>0</v>
      </c>
      <c r="AV69" s="13">
        <f t="shared" si="248"/>
        <v>0</v>
      </c>
      <c r="AW69" s="13">
        <f t="shared" si="249"/>
        <v>0</v>
      </c>
      <c r="AX69" s="4"/>
    </row>
    <row r="70" spans="1:50" outlineLevel="1">
      <c r="A70" s="8" t="str">
        <f>IF(C70=Форма!$B$7*1,"1 месяц",IF(C70&gt;Форма!$B$7,(LEFT(A69,SEARCH(" ",A69,1)-1)+1)&amp;" месяц",""))</f>
        <v/>
      </c>
      <c r="B70" s="32" t="str">
        <f>IF(SUM($E$6:$L70)=0,"-",IF(SUM($E70:$L70)&gt;0,IF(AND($C70&gt;=$B$1,$C70&lt;=$B$2)*1=1,$A$1,"факт"),"прогноз"))</f>
        <v>-</v>
      </c>
      <c r="C70" s="33">
        <v>43586</v>
      </c>
      <c r="D70" s="34">
        <f>VLOOKUP($C70,'F1'!$A:$B,2,0)</f>
        <v>18</v>
      </c>
      <c r="E70" s="14"/>
      <c r="F70" s="14"/>
      <c r="G70" s="14"/>
      <c r="H70" s="14"/>
      <c r="I70" s="14"/>
      <c r="J70" s="14"/>
      <c r="K70" s="14"/>
      <c r="L70" s="14"/>
      <c r="M70" s="204">
        <f t="shared" si="108"/>
        <v>0</v>
      </c>
      <c r="N70" s="15">
        <f t="shared" si="109"/>
        <v>0</v>
      </c>
      <c r="O70" s="15">
        <f t="shared" si="110"/>
        <v>0</v>
      </c>
      <c r="P70" s="15">
        <f t="shared" si="111"/>
        <v>0</v>
      </c>
      <c r="Q70" s="204">
        <f t="shared" si="112"/>
        <v>0</v>
      </c>
      <c r="R70" s="15">
        <f t="shared" si="113"/>
        <v>0</v>
      </c>
      <c r="S70" s="15">
        <f t="shared" si="114"/>
        <v>0</v>
      </c>
      <c r="T70" s="15">
        <f t="shared" si="115"/>
        <v>0</v>
      </c>
      <c r="U70" s="9">
        <f t="shared" si="116"/>
        <v>0</v>
      </c>
      <c r="V70" s="9">
        <f t="shared" si="117"/>
        <v>0</v>
      </c>
      <c r="W70" s="28">
        <f t="shared" si="118"/>
        <v>0</v>
      </c>
      <c r="X70" s="9">
        <f t="shared" si="119"/>
        <v>0</v>
      </c>
      <c r="Y70" s="9">
        <f t="shared" si="120"/>
        <v>0</v>
      </c>
      <c r="Z70" s="28">
        <f t="shared" si="121"/>
        <v>0</v>
      </c>
      <c r="AA70" s="8"/>
      <c r="AB70" s="155">
        <f>IF(OR($M70="",$M70=0),0,IF(AB$2&lt;10,VLOOKUP(TEXT($C70,"МММ"),'Расчет нагрузки'!$AA$2:$AE$13,AB$2,0),$D70*AB$2))</f>
        <v>0</v>
      </c>
      <c r="AC70" s="155">
        <f>IF(OR($Q70="",$Q70=0),0,IF(AC$2&lt;10,VLOOKUP(TEXT($C70,"МММ"),'Расчет нагрузки'!$AA$2:$AE$13,AC$2,0),$D70*AC$2))</f>
        <v>0</v>
      </c>
      <c r="AD70" s="8"/>
      <c r="AE70" s="69">
        <v>1</v>
      </c>
      <c r="AF70" s="69">
        <v>1</v>
      </c>
      <c r="AG70" s="8"/>
      <c r="AH70" s="13">
        <f t="shared" si="234"/>
        <v>0</v>
      </c>
      <c r="AI70" s="13">
        <f t="shared" si="235"/>
        <v>0</v>
      </c>
      <c r="AJ70" s="13">
        <f t="shared" si="236"/>
        <v>0</v>
      </c>
      <c r="AK70" s="13">
        <f t="shared" si="237"/>
        <v>0</v>
      </c>
      <c r="AL70" s="13">
        <f t="shared" si="238"/>
        <v>0</v>
      </c>
      <c r="AM70" s="13">
        <f t="shared" si="239"/>
        <v>0</v>
      </c>
      <c r="AN70" s="13">
        <f t="shared" si="240"/>
        <v>0</v>
      </c>
      <c r="AO70" s="13">
        <f t="shared" si="241"/>
        <v>0</v>
      </c>
      <c r="AP70" s="13">
        <f t="shared" si="242"/>
        <v>0</v>
      </c>
      <c r="AQ70" s="13">
        <f t="shared" si="243"/>
        <v>0</v>
      </c>
      <c r="AR70" s="13">
        <f t="shared" si="244"/>
        <v>0</v>
      </c>
      <c r="AS70" s="13">
        <f t="shared" si="245"/>
        <v>0</v>
      </c>
      <c r="AT70" s="13">
        <f t="shared" si="246"/>
        <v>0</v>
      </c>
      <c r="AU70" s="13">
        <f t="shared" si="247"/>
        <v>0</v>
      </c>
      <c r="AV70" s="13">
        <f t="shared" si="248"/>
        <v>0</v>
      </c>
      <c r="AW70" s="13">
        <f t="shared" si="249"/>
        <v>0</v>
      </c>
      <c r="AX70" s="4"/>
    </row>
    <row r="71" spans="1:50" outlineLevel="1">
      <c r="A71" s="8" t="str">
        <f>IF(C71=Форма!$B$7*1,"1 месяц",IF(C71&gt;Форма!$B$7,(LEFT(A70,SEARCH(" ",A70,1)-1)+1)&amp;" месяц",""))</f>
        <v/>
      </c>
      <c r="B71" s="32" t="str">
        <f>IF(SUM($E$6:$L71)=0,"-",IF(SUM($E71:$L71)&gt;0,IF(AND($C71&gt;=$B$1,$C71&lt;=$B$2)*1=1,$A$1,"факт"),"прогноз"))</f>
        <v>-</v>
      </c>
      <c r="C71" s="33">
        <v>43617</v>
      </c>
      <c r="D71" s="34">
        <f>VLOOKUP($C71,'F1'!$A:$B,2,0)</f>
        <v>19</v>
      </c>
      <c r="E71" s="14"/>
      <c r="F71" s="14"/>
      <c r="G71" s="14"/>
      <c r="H71" s="14"/>
      <c r="I71" s="14"/>
      <c r="J71" s="14"/>
      <c r="K71" s="14"/>
      <c r="L71" s="14"/>
      <c r="M71" s="204">
        <f t="shared" si="108"/>
        <v>0</v>
      </c>
      <c r="N71" s="15">
        <f t="shared" si="109"/>
        <v>0</v>
      </c>
      <c r="O71" s="15">
        <f t="shared" si="110"/>
        <v>0</v>
      </c>
      <c r="P71" s="15">
        <f t="shared" si="111"/>
        <v>0</v>
      </c>
      <c r="Q71" s="204">
        <f t="shared" si="112"/>
        <v>0</v>
      </c>
      <c r="R71" s="15">
        <f t="shared" si="113"/>
        <v>0</v>
      </c>
      <c r="S71" s="15">
        <f t="shared" si="114"/>
        <v>0</v>
      </c>
      <c r="T71" s="15">
        <f t="shared" si="115"/>
        <v>0</v>
      </c>
      <c r="U71" s="9">
        <f t="shared" si="116"/>
        <v>0</v>
      </c>
      <c r="V71" s="9">
        <f t="shared" si="117"/>
        <v>0</v>
      </c>
      <c r="W71" s="28">
        <f t="shared" si="118"/>
        <v>0</v>
      </c>
      <c r="X71" s="9">
        <f t="shared" si="119"/>
        <v>0</v>
      </c>
      <c r="Y71" s="9">
        <f t="shared" si="120"/>
        <v>0</v>
      </c>
      <c r="Z71" s="28">
        <f t="shared" si="121"/>
        <v>0</v>
      </c>
      <c r="AA71" s="8"/>
      <c r="AB71" s="155">
        <f>IF(OR($M71="",$M71=0),0,IF(AB$2&lt;10,VLOOKUP(TEXT($C71,"МММ"),'Расчет нагрузки'!$AA$2:$AE$13,AB$2,0),$D71*AB$2))</f>
        <v>0</v>
      </c>
      <c r="AC71" s="155">
        <f>IF(OR($Q71="",$Q71=0),0,IF(AC$2&lt;10,VLOOKUP(TEXT($C71,"МММ"),'Расчет нагрузки'!$AA$2:$AE$13,AC$2,0),$D71*AC$2))</f>
        <v>0</v>
      </c>
      <c r="AD71" s="8"/>
      <c r="AE71" s="69">
        <v>1</v>
      </c>
      <c r="AF71" s="69">
        <v>1</v>
      </c>
      <c r="AG71" s="8"/>
      <c r="AH71" s="13">
        <f t="shared" si="234"/>
        <v>0</v>
      </c>
      <c r="AI71" s="13">
        <f t="shared" si="235"/>
        <v>0</v>
      </c>
      <c r="AJ71" s="13">
        <f t="shared" si="236"/>
        <v>0</v>
      </c>
      <c r="AK71" s="13">
        <f t="shared" si="237"/>
        <v>0</v>
      </c>
      <c r="AL71" s="13">
        <f t="shared" si="238"/>
        <v>0</v>
      </c>
      <c r="AM71" s="13">
        <f t="shared" si="239"/>
        <v>0</v>
      </c>
      <c r="AN71" s="13">
        <f t="shared" si="240"/>
        <v>0</v>
      </c>
      <c r="AO71" s="13">
        <f t="shared" si="241"/>
        <v>0</v>
      </c>
      <c r="AP71" s="13">
        <f t="shared" si="242"/>
        <v>0</v>
      </c>
      <c r="AQ71" s="13">
        <f t="shared" si="243"/>
        <v>0</v>
      </c>
      <c r="AR71" s="13">
        <f t="shared" si="244"/>
        <v>0</v>
      </c>
      <c r="AS71" s="13">
        <f t="shared" si="245"/>
        <v>0</v>
      </c>
      <c r="AT71" s="13">
        <f t="shared" si="246"/>
        <v>0</v>
      </c>
      <c r="AU71" s="13">
        <f t="shared" si="247"/>
        <v>0</v>
      </c>
      <c r="AV71" s="13">
        <f t="shared" si="248"/>
        <v>0</v>
      </c>
      <c r="AW71" s="13">
        <f t="shared" si="249"/>
        <v>0</v>
      </c>
      <c r="AX71" s="4"/>
    </row>
    <row r="72" spans="1:50" outlineLevel="1">
      <c r="A72" s="8" t="str">
        <f>IF(C72=Форма!$B$7*1,"1 месяц",IF(C72&gt;Форма!$B$7,(LEFT(A71,SEARCH(" ",A71,1)-1)+1)&amp;" месяц",""))</f>
        <v/>
      </c>
      <c r="B72" s="32" t="str">
        <f>IF(SUM($E$6:$L72)=0,"-",IF(SUM($E72:$L72)&gt;0,IF(AND($C72&gt;=$B$1,$C72&lt;=$B$2)*1=1,$A$1,"факт"),"прогноз"))</f>
        <v>-</v>
      </c>
      <c r="C72" s="33">
        <v>43647</v>
      </c>
      <c r="D72" s="34">
        <f>VLOOKUP($C72,'F1'!$A:$B,2,0)</f>
        <v>23</v>
      </c>
      <c r="E72" s="14"/>
      <c r="F72" s="14"/>
      <c r="G72" s="14"/>
      <c r="H72" s="14"/>
      <c r="I72" s="14"/>
      <c r="J72" s="14"/>
      <c r="K72" s="14"/>
      <c r="L72" s="14"/>
      <c r="M72" s="204">
        <f t="shared" si="108"/>
        <v>0</v>
      </c>
      <c r="N72" s="15">
        <f t="shared" si="109"/>
        <v>0</v>
      </c>
      <c r="O72" s="15">
        <f t="shared" si="110"/>
        <v>0</v>
      </c>
      <c r="P72" s="15">
        <f t="shared" si="111"/>
        <v>0</v>
      </c>
      <c r="Q72" s="204">
        <f t="shared" si="112"/>
        <v>0</v>
      </c>
      <c r="R72" s="15">
        <f t="shared" si="113"/>
        <v>0</v>
      </c>
      <c r="S72" s="15">
        <f t="shared" si="114"/>
        <v>0</v>
      </c>
      <c r="T72" s="15">
        <f t="shared" si="115"/>
        <v>0</v>
      </c>
      <c r="U72" s="9">
        <f t="shared" si="116"/>
        <v>0</v>
      </c>
      <c r="V72" s="9">
        <f t="shared" si="117"/>
        <v>0</v>
      </c>
      <c r="W72" s="28">
        <f t="shared" si="118"/>
        <v>0</v>
      </c>
      <c r="X72" s="9">
        <f t="shared" si="119"/>
        <v>0</v>
      </c>
      <c r="Y72" s="9">
        <f t="shared" si="120"/>
        <v>0</v>
      </c>
      <c r="Z72" s="28">
        <f t="shared" si="121"/>
        <v>0</v>
      </c>
      <c r="AA72" s="8"/>
      <c r="AB72" s="155">
        <f>IF(OR($M72="",$M72=0),0,IF(AB$2&lt;10,VLOOKUP(TEXT($C72,"МММ"),'Расчет нагрузки'!$AA$2:$AE$13,AB$2,0),$D72*AB$2))</f>
        <v>0</v>
      </c>
      <c r="AC72" s="155">
        <f>IF(OR($Q72="",$Q72=0),0,IF(AC$2&lt;10,VLOOKUP(TEXT($C72,"МММ"),'Расчет нагрузки'!$AA$2:$AE$13,AC$2,0),$D72*AC$2))</f>
        <v>0</v>
      </c>
      <c r="AD72" s="8"/>
      <c r="AE72" s="69">
        <v>1</v>
      </c>
      <c r="AF72" s="69">
        <v>1</v>
      </c>
      <c r="AG72" s="8"/>
      <c r="AH72" s="13">
        <f t="shared" si="234"/>
        <v>0</v>
      </c>
      <c r="AI72" s="13">
        <f t="shared" si="235"/>
        <v>0</v>
      </c>
      <c r="AJ72" s="13">
        <f t="shared" si="236"/>
        <v>0</v>
      </c>
      <c r="AK72" s="13">
        <f t="shared" si="237"/>
        <v>0</v>
      </c>
      <c r="AL72" s="13">
        <f t="shared" si="238"/>
        <v>0</v>
      </c>
      <c r="AM72" s="13">
        <f t="shared" si="239"/>
        <v>0</v>
      </c>
      <c r="AN72" s="13">
        <f t="shared" si="240"/>
        <v>0</v>
      </c>
      <c r="AO72" s="13">
        <f t="shared" si="241"/>
        <v>0</v>
      </c>
      <c r="AP72" s="13">
        <f t="shared" si="242"/>
        <v>0</v>
      </c>
      <c r="AQ72" s="13">
        <f t="shared" si="243"/>
        <v>0</v>
      </c>
      <c r="AR72" s="13">
        <f t="shared" si="244"/>
        <v>0</v>
      </c>
      <c r="AS72" s="13">
        <f t="shared" si="245"/>
        <v>0</v>
      </c>
      <c r="AT72" s="13">
        <f t="shared" si="246"/>
        <v>0</v>
      </c>
      <c r="AU72" s="13">
        <f t="shared" si="247"/>
        <v>0</v>
      </c>
      <c r="AV72" s="13">
        <f t="shared" si="248"/>
        <v>0</v>
      </c>
      <c r="AW72" s="13">
        <f t="shared" si="249"/>
        <v>0</v>
      </c>
      <c r="AX72" s="4"/>
    </row>
    <row r="73" spans="1:50" outlineLevel="1">
      <c r="A73" s="8" t="str">
        <f>IF(C73=Форма!$B$7*1,"1 месяц",IF(C73&gt;Форма!$B$7,(LEFT(A72,SEARCH(" ",A72,1)-1)+1)&amp;" месяц",""))</f>
        <v/>
      </c>
      <c r="B73" s="32" t="str">
        <f>IF(SUM($E$6:$L73)=0,"-",IF(SUM($E73:$L73)&gt;0,IF(AND($C73&gt;=$B$1,$C73&lt;=$B$2)*1=1,$A$1,"факт"),"прогноз"))</f>
        <v>-</v>
      </c>
      <c r="C73" s="33">
        <v>43678</v>
      </c>
      <c r="D73" s="34">
        <f>VLOOKUP($C73,'F1'!$A:$B,2,0)</f>
        <v>22</v>
      </c>
      <c r="E73" s="14"/>
      <c r="F73" s="14"/>
      <c r="G73" s="14"/>
      <c r="H73" s="14"/>
      <c r="I73" s="14"/>
      <c r="J73" s="14"/>
      <c r="K73" s="14"/>
      <c r="L73" s="14"/>
      <c r="M73" s="204">
        <f t="shared" ref="M73" si="250">E73/$D73</f>
        <v>0</v>
      </c>
      <c r="N73" s="15">
        <f t="shared" ref="N73" si="251">F73/$D73</f>
        <v>0</v>
      </c>
      <c r="O73" s="15">
        <f t="shared" ref="O73" si="252">G73/$D73</f>
        <v>0</v>
      </c>
      <c r="P73" s="15">
        <f t="shared" ref="P73" si="253">H73/$D73</f>
        <v>0</v>
      </c>
      <c r="Q73" s="204">
        <f t="shared" ref="Q73" si="254">I73/$D73</f>
        <v>0</v>
      </c>
      <c r="R73" s="15">
        <f t="shared" ref="R73" si="255">J73/$D73</f>
        <v>0</v>
      </c>
      <c r="S73" s="15">
        <f t="shared" ref="S73" si="256">K73/$D73</f>
        <v>0</v>
      </c>
      <c r="T73" s="15">
        <f t="shared" ref="T73" si="257">L73/$D73</f>
        <v>0</v>
      </c>
      <c r="U73" s="9">
        <f t="shared" ref="U73" si="258">IFERROR(N73/M73,)</f>
        <v>0</v>
      </c>
      <c r="V73" s="9">
        <f t="shared" ref="V73" si="259">IFERROR(O73/M73,)</f>
        <v>0</v>
      </c>
      <c r="W73" s="28">
        <f t="shared" ref="W73" si="260">IFERROR(P73/M73,)</f>
        <v>0</v>
      </c>
      <c r="X73" s="9">
        <f t="shared" ref="X73" si="261">IFERROR(R73/Q73,)</f>
        <v>0</v>
      </c>
      <c r="Y73" s="9">
        <f t="shared" ref="Y73" si="262">IFERROR(S73/Q73,)</f>
        <v>0</v>
      </c>
      <c r="Z73" s="28">
        <f t="shared" ref="Z73" si="263">IFERROR(T73/Q73,)</f>
        <v>0</v>
      </c>
      <c r="AA73" s="8"/>
      <c r="AB73" s="155">
        <f>IF(OR($M73="",$M73=0),0,IF(AB$2&lt;10,VLOOKUP(TEXT($C73,"МММ"),'Расчет нагрузки'!$AA$2:$AE$13,AB$2,0),$D73*AB$2))</f>
        <v>0</v>
      </c>
      <c r="AC73" s="155">
        <f>IF(OR($Q73="",$Q73=0),0,IF(AC$2&lt;10,VLOOKUP(TEXT($C73,"МММ"),'Расчет нагрузки'!$AA$2:$AE$13,AC$2,0),$D73*AC$2))</f>
        <v>0</v>
      </c>
      <c r="AD73" s="8"/>
      <c r="AE73" s="69">
        <v>1</v>
      </c>
      <c r="AF73" s="69">
        <v>1</v>
      </c>
      <c r="AG73" s="8"/>
      <c r="AH73" s="13">
        <f t="shared" ref="AH73" si="264">E73</f>
        <v>0</v>
      </c>
      <c r="AI73" s="13">
        <f t="shared" ref="AI73" si="265">F73</f>
        <v>0</v>
      </c>
      <c r="AJ73" s="13">
        <f t="shared" ref="AJ73" si="266">G73</f>
        <v>0</v>
      </c>
      <c r="AK73" s="13">
        <f t="shared" ref="AK73" si="267">H73</f>
        <v>0</v>
      </c>
      <c r="AL73" s="13">
        <f t="shared" ref="AL73" si="268">I73</f>
        <v>0</v>
      </c>
      <c r="AM73" s="13">
        <f t="shared" ref="AM73" si="269">J73</f>
        <v>0</v>
      </c>
      <c r="AN73" s="13">
        <f t="shared" ref="AN73" si="270">K73</f>
        <v>0</v>
      </c>
      <c r="AO73" s="13">
        <f t="shared" ref="AO73" si="271">L73</f>
        <v>0</v>
      </c>
      <c r="AP73" s="13">
        <f t="shared" ref="AP73" si="272">E73</f>
        <v>0</v>
      </c>
      <c r="AQ73" s="13">
        <f t="shared" ref="AQ73" si="273">F73</f>
        <v>0</v>
      </c>
      <c r="AR73" s="13">
        <f t="shared" ref="AR73" si="274">G73</f>
        <v>0</v>
      </c>
      <c r="AS73" s="13">
        <f t="shared" ref="AS73" si="275">H73</f>
        <v>0</v>
      </c>
      <c r="AT73" s="13">
        <f t="shared" ref="AT73" si="276">I73</f>
        <v>0</v>
      </c>
      <c r="AU73" s="13">
        <f t="shared" ref="AU73" si="277">J73</f>
        <v>0</v>
      </c>
      <c r="AV73" s="13">
        <f t="shared" ref="AV73" si="278">K73</f>
        <v>0</v>
      </c>
      <c r="AW73" s="13">
        <f t="shared" ref="AW73" si="279">L73</f>
        <v>0</v>
      </c>
      <c r="AX73" s="4"/>
    </row>
    <row r="74" spans="1:50" outlineLevel="1">
      <c r="A74" s="8" t="str">
        <f>IF(C74=Форма!$B$7*1,"1 месяц",IF(C74&gt;Форма!$B$7,(LEFT(A73,SEARCH(" ",A73,1)-1)+1)&amp;" месяц",""))</f>
        <v/>
      </c>
      <c r="B74" s="32" t="str">
        <f>IF(SUM($E$6:$L74)=0,"-",IF(SUM($E74:$L74)&gt;0,IF(AND($C74&gt;=$B$1,$C74&lt;=$B$2)*1=1,$A$1,"факт"),"прогноз"))</f>
        <v>-</v>
      </c>
      <c r="C74" s="33">
        <v>43709</v>
      </c>
      <c r="D74" s="34">
        <f>VLOOKUP($C74,'F1'!$A:$B,2,0)</f>
        <v>21</v>
      </c>
      <c r="E74" s="14"/>
      <c r="F74" s="14"/>
      <c r="G74" s="14"/>
      <c r="H74" s="14"/>
      <c r="I74" s="14"/>
      <c r="J74" s="14"/>
      <c r="K74" s="14"/>
      <c r="L74" s="14"/>
      <c r="M74" s="204">
        <f t="shared" ref="M74" si="280">E74/$D74</f>
        <v>0</v>
      </c>
      <c r="N74" s="15">
        <f t="shared" ref="N74" si="281">F74/$D74</f>
        <v>0</v>
      </c>
      <c r="O74" s="15">
        <f t="shared" ref="O74" si="282">G74/$D74</f>
        <v>0</v>
      </c>
      <c r="P74" s="15">
        <f t="shared" ref="P74" si="283">H74/$D74</f>
        <v>0</v>
      </c>
      <c r="Q74" s="204">
        <f t="shared" ref="Q74" si="284">I74/$D74</f>
        <v>0</v>
      </c>
      <c r="R74" s="15">
        <f t="shared" ref="R74" si="285">J74/$D74</f>
        <v>0</v>
      </c>
      <c r="S74" s="15">
        <f t="shared" ref="S74" si="286">K74/$D74</f>
        <v>0</v>
      </c>
      <c r="T74" s="15">
        <f t="shared" ref="T74" si="287">L74/$D74</f>
        <v>0</v>
      </c>
      <c r="U74" s="9">
        <f t="shared" ref="U74" si="288">IFERROR(N74/M74,)</f>
        <v>0</v>
      </c>
      <c r="V74" s="9">
        <f t="shared" ref="V74" si="289">IFERROR(O74/M74,)</f>
        <v>0</v>
      </c>
      <c r="W74" s="28">
        <f t="shared" ref="W74" si="290">IFERROR(P74/M74,)</f>
        <v>0</v>
      </c>
      <c r="X74" s="9">
        <f t="shared" ref="X74" si="291">IFERROR(R74/Q74,)</f>
        <v>0</v>
      </c>
      <c r="Y74" s="9">
        <f t="shared" ref="Y74" si="292">IFERROR(S74/Q74,)</f>
        <v>0</v>
      </c>
      <c r="Z74" s="28">
        <f t="shared" ref="Z74" si="293">IFERROR(T74/Q74,)</f>
        <v>0</v>
      </c>
      <c r="AA74" s="8"/>
      <c r="AB74" s="155">
        <f>IF(OR($M74="",$M74=0),0,IF(AB$2&lt;10,VLOOKUP(TEXT($C74,"МММ"),'Расчет нагрузки'!$AA$2:$AE$13,AB$2,0),$D74*AB$2))</f>
        <v>0</v>
      </c>
      <c r="AC74" s="155">
        <f>IF(OR($Q74="",$Q74=0),0,IF(AC$2&lt;10,VLOOKUP(TEXT($C74,"МММ"),'Расчет нагрузки'!$AA$2:$AE$13,AC$2,0),$D74*AC$2))</f>
        <v>0</v>
      </c>
      <c r="AD74" s="8"/>
      <c r="AE74" s="69">
        <v>1</v>
      </c>
      <c r="AF74" s="69">
        <v>1</v>
      </c>
      <c r="AG74" s="8"/>
      <c r="AH74" s="13">
        <f t="shared" ref="AH74" si="294">E74</f>
        <v>0</v>
      </c>
      <c r="AI74" s="13">
        <f t="shared" ref="AI74" si="295">F74</f>
        <v>0</v>
      </c>
      <c r="AJ74" s="13">
        <f t="shared" ref="AJ74" si="296">G74</f>
        <v>0</v>
      </c>
      <c r="AK74" s="13">
        <f t="shared" ref="AK74" si="297">H74</f>
        <v>0</v>
      </c>
      <c r="AL74" s="13">
        <f t="shared" ref="AL74" si="298">I74</f>
        <v>0</v>
      </c>
      <c r="AM74" s="13">
        <f t="shared" ref="AM74" si="299">J74</f>
        <v>0</v>
      </c>
      <c r="AN74" s="13">
        <f t="shared" ref="AN74" si="300">K74</f>
        <v>0</v>
      </c>
      <c r="AO74" s="13">
        <f t="shared" ref="AO74" si="301">L74</f>
        <v>0</v>
      </c>
      <c r="AP74" s="13">
        <f t="shared" ref="AP74" si="302">E74</f>
        <v>0</v>
      </c>
      <c r="AQ74" s="13">
        <f t="shared" ref="AQ74" si="303">F74</f>
        <v>0</v>
      </c>
      <c r="AR74" s="13">
        <f t="shared" ref="AR74" si="304">G74</f>
        <v>0</v>
      </c>
      <c r="AS74" s="13">
        <f t="shared" ref="AS74" si="305">H74</f>
        <v>0</v>
      </c>
      <c r="AT74" s="13">
        <f t="shared" ref="AT74" si="306">I74</f>
        <v>0</v>
      </c>
      <c r="AU74" s="13">
        <f t="shared" ref="AU74" si="307">J74</f>
        <v>0</v>
      </c>
      <c r="AV74" s="13">
        <f t="shared" ref="AV74" si="308">K74</f>
        <v>0</v>
      </c>
      <c r="AW74" s="13">
        <f t="shared" ref="AW74" si="309">L74</f>
        <v>0</v>
      </c>
      <c r="AX74" s="4"/>
    </row>
    <row r="75" spans="1:50" outlineLevel="1">
      <c r="A75" s="8" t="str">
        <f>IF(C75=Форма!$B$7*1,"1 месяц",IF(C75&gt;Форма!$B$7,(LEFT(A74,SEARCH(" ",A74,1)-1)+1)&amp;" месяц",""))</f>
        <v/>
      </c>
      <c r="B75" s="32" t="str">
        <f>IF(SUM($E$6:$L75)=0,"-",IF(SUM($E75:$L75)&gt;0,IF(AND($C75&gt;=$B$1,$C75&lt;=$B$2)*1=1,$A$1,"факт"),"прогноз"))</f>
        <v>-</v>
      </c>
      <c r="C75" s="33">
        <v>43739</v>
      </c>
      <c r="D75" s="34">
        <f>VLOOKUP($C75,'F1'!$A:$B,2,0)</f>
        <v>23</v>
      </c>
      <c r="E75" s="14"/>
      <c r="F75" s="14"/>
      <c r="G75" s="14"/>
      <c r="H75" s="14"/>
      <c r="I75" s="14"/>
      <c r="J75" s="14"/>
      <c r="K75" s="14"/>
      <c r="L75" s="14"/>
      <c r="M75" s="204">
        <f t="shared" ref="M75:M79" si="310">E75/$D75</f>
        <v>0</v>
      </c>
      <c r="N75" s="15">
        <f t="shared" ref="N75:N79" si="311">F75/$D75</f>
        <v>0</v>
      </c>
      <c r="O75" s="15">
        <f t="shared" ref="O75:O79" si="312">G75/$D75</f>
        <v>0</v>
      </c>
      <c r="P75" s="15">
        <f t="shared" ref="P75:P79" si="313">H75/$D75</f>
        <v>0</v>
      </c>
      <c r="Q75" s="204">
        <f t="shared" ref="Q75:Q79" si="314">I75/$D75</f>
        <v>0</v>
      </c>
      <c r="R75" s="15">
        <f t="shared" ref="R75:R79" si="315">J75/$D75</f>
        <v>0</v>
      </c>
      <c r="S75" s="15">
        <f t="shared" ref="S75:S79" si="316">K75/$D75</f>
        <v>0</v>
      </c>
      <c r="T75" s="15">
        <f t="shared" ref="T75:T79" si="317">L75/$D75</f>
        <v>0</v>
      </c>
      <c r="U75" s="9">
        <f t="shared" ref="U75:U79" si="318">IFERROR(N75/M75,)</f>
        <v>0</v>
      </c>
      <c r="V75" s="9">
        <f t="shared" ref="V75:V79" si="319">IFERROR(O75/M75,)</f>
        <v>0</v>
      </c>
      <c r="W75" s="28">
        <f t="shared" ref="W75:W79" si="320">IFERROR(P75/M75,)</f>
        <v>0</v>
      </c>
      <c r="X75" s="9">
        <f t="shared" ref="X75:X79" si="321">IFERROR(R75/Q75,)</f>
        <v>0</v>
      </c>
      <c r="Y75" s="9">
        <f t="shared" ref="Y75:Y79" si="322">IFERROR(S75/Q75,)</f>
        <v>0</v>
      </c>
      <c r="Z75" s="28">
        <f t="shared" ref="Z75:Z79" si="323">IFERROR(T75/Q75,)</f>
        <v>0</v>
      </c>
      <c r="AA75" s="8"/>
      <c r="AB75" s="155">
        <f>IF(OR($M75="",$M75=0),0,IF(AB$2&lt;10,VLOOKUP(TEXT($C75,"МММ"),'Расчет нагрузки'!$AA$2:$AE$13,AB$2,0),$D75*AB$2))</f>
        <v>0</v>
      </c>
      <c r="AC75" s="155">
        <f>IF(OR($Q75="",$Q75=0),0,IF(AC$2&lt;10,VLOOKUP(TEXT($C75,"МММ"),'Расчет нагрузки'!$AA$2:$AE$13,AC$2,0),$D75*AC$2))</f>
        <v>0</v>
      </c>
      <c r="AD75" s="8"/>
      <c r="AE75" s="69">
        <v>1</v>
      </c>
      <c r="AF75" s="69">
        <v>1</v>
      </c>
      <c r="AG75" s="8"/>
      <c r="AH75" s="13">
        <f t="shared" ref="AH75" si="324">E75</f>
        <v>0</v>
      </c>
      <c r="AI75" s="13">
        <f t="shared" ref="AI75" si="325">F75</f>
        <v>0</v>
      </c>
      <c r="AJ75" s="13">
        <f t="shared" ref="AJ75" si="326">G75</f>
        <v>0</v>
      </c>
      <c r="AK75" s="13">
        <f t="shared" ref="AK75" si="327">H75</f>
        <v>0</v>
      </c>
      <c r="AL75" s="13">
        <f t="shared" ref="AL75" si="328">I75</f>
        <v>0</v>
      </c>
      <c r="AM75" s="13">
        <f t="shared" ref="AM75" si="329">J75</f>
        <v>0</v>
      </c>
      <c r="AN75" s="13">
        <f t="shared" ref="AN75" si="330">K75</f>
        <v>0</v>
      </c>
      <c r="AO75" s="13">
        <f t="shared" ref="AO75" si="331">L75</f>
        <v>0</v>
      </c>
      <c r="AP75" s="13">
        <f t="shared" ref="AP75" si="332">E75</f>
        <v>0</v>
      </c>
      <c r="AQ75" s="13">
        <f t="shared" ref="AQ75" si="333">F75</f>
        <v>0</v>
      </c>
      <c r="AR75" s="13">
        <f t="shared" ref="AR75" si="334">G75</f>
        <v>0</v>
      </c>
      <c r="AS75" s="13">
        <f t="shared" ref="AS75" si="335">H75</f>
        <v>0</v>
      </c>
      <c r="AT75" s="13">
        <f t="shared" ref="AT75" si="336">I75</f>
        <v>0</v>
      </c>
      <c r="AU75" s="13">
        <f t="shared" ref="AU75" si="337">J75</f>
        <v>0</v>
      </c>
      <c r="AV75" s="13">
        <f t="shared" ref="AV75" si="338">K75</f>
        <v>0</v>
      </c>
      <c r="AW75" s="13">
        <f t="shared" ref="AW75" si="339">L75</f>
        <v>0</v>
      </c>
      <c r="AX75" s="4"/>
    </row>
    <row r="76" spans="1:50" outlineLevel="1">
      <c r="A76" s="8" t="str">
        <f>IF(C76=Форма!$B$7*1,"1 месяц",IF(C76&gt;Форма!$B$7,(LEFT(A75,SEARCH(" ",A75,1)-1)+1)&amp;" месяц",""))</f>
        <v/>
      </c>
      <c r="B76" s="32" t="str">
        <f>IF(SUM($E$6:$L76)=0,"-",IF(SUM($E76:$L76)&gt;0,IF(AND($C76&gt;=$B$1,$C76&lt;=$B$2)*1=1,$A$1,"факт"),"прогноз"))</f>
        <v>-</v>
      </c>
      <c r="C76" s="33">
        <v>43770</v>
      </c>
      <c r="D76" s="34">
        <f>VLOOKUP($C76,'F1'!$A:$B,2,0)</f>
        <v>20</v>
      </c>
      <c r="E76" s="14"/>
      <c r="F76" s="14"/>
      <c r="G76" s="14"/>
      <c r="H76" s="14"/>
      <c r="I76" s="14"/>
      <c r="J76" s="14"/>
      <c r="K76" s="14"/>
      <c r="L76" s="14"/>
      <c r="M76" s="204">
        <f t="shared" si="310"/>
        <v>0</v>
      </c>
      <c r="N76" s="15">
        <f t="shared" si="311"/>
        <v>0</v>
      </c>
      <c r="O76" s="15">
        <f t="shared" si="312"/>
        <v>0</v>
      </c>
      <c r="P76" s="15">
        <f t="shared" si="313"/>
        <v>0</v>
      </c>
      <c r="Q76" s="204">
        <f t="shared" si="314"/>
        <v>0</v>
      </c>
      <c r="R76" s="15">
        <f t="shared" si="315"/>
        <v>0</v>
      </c>
      <c r="S76" s="15">
        <f t="shared" si="316"/>
        <v>0</v>
      </c>
      <c r="T76" s="15">
        <f t="shared" si="317"/>
        <v>0</v>
      </c>
      <c r="U76" s="9">
        <f t="shared" si="318"/>
        <v>0</v>
      </c>
      <c r="V76" s="9">
        <f t="shared" si="319"/>
        <v>0</v>
      </c>
      <c r="W76" s="28">
        <f t="shared" si="320"/>
        <v>0</v>
      </c>
      <c r="X76" s="9">
        <f t="shared" si="321"/>
        <v>0</v>
      </c>
      <c r="Y76" s="9">
        <f t="shared" si="322"/>
        <v>0</v>
      </c>
      <c r="Z76" s="28">
        <f t="shared" si="323"/>
        <v>0</v>
      </c>
      <c r="AA76" s="8"/>
      <c r="AB76" s="155">
        <f>IF(OR($M76="",$M76=0),0,IF(AB$2&lt;10,VLOOKUP(TEXT($C76,"МММ"),'Расчет нагрузки'!$AA$2:$AE$13,AB$2,0),$D76*AB$2))</f>
        <v>0</v>
      </c>
      <c r="AC76" s="155">
        <f>IF(OR($Q76="",$Q76=0),0,IF(AC$2&lt;10,VLOOKUP(TEXT($C76,"МММ"),'Расчет нагрузки'!$AA$2:$AE$13,AC$2,0),$D76*AC$2))</f>
        <v>0</v>
      </c>
      <c r="AD76" s="8"/>
      <c r="AE76" s="69">
        <v>1</v>
      </c>
      <c r="AF76" s="69">
        <v>1</v>
      </c>
      <c r="AG76" s="8"/>
      <c r="AH76" s="13">
        <f t="shared" ref="AH76" si="340">E76</f>
        <v>0</v>
      </c>
      <c r="AI76" s="13">
        <f t="shared" ref="AI76" si="341">F76</f>
        <v>0</v>
      </c>
      <c r="AJ76" s="13">
        <f t="shared" ref="AJ76" si="342">G76</f>
        <v>0</v>
      </c>
      <c r="AK76" s="13">
        <f t="shared" ref="AK76" si="343">H76</f>
        <v>0</v>
      </c>
      <c r="AL76" s="13">
        <f t="shared" ref="AL76" si="344">I76</f>
        <v>0</v>
      </c>
      <c r="AM76" s="13">
        <f t="shared" ref="AM76" si="345">J76</f>
        <v>0</v>
      </c>
      <c r="AN76" s="13">
        <f t="shared" ref="AN76" si="346">K76</f>
        <v>0</v>
      </c>
      <c r="AO76" s="13">
        <f t="shared" ref="AO76" si="347">L76</f>
        <v>0</v>
      </c>
      <c r="AP76" s="13">
        <f t="shared" ref="AP76" si="348">E76</f>
        <v>0</v>
      </c>
      <c r="AQ76" s="13">
        <f t="shared" ref="AQ76" si="349">F76</f>
        <v>0</v>
      </c>
      <c r="AR76" s="13">
        <f t="shared" ref="AR76" si="350">G76</f>
        <v>0</v>
      </c>
      <c r="AS76" s="13">
        <f t="shared" ref="AS76" si="351">H76</f>
        <v>0</v>
      </c>
      <c r="AT76" s="13">
        <f t="shared" ref="AT76" si="352">I76</f>
        <v>0</v>
      </c>
      <c r="AU76" s="13">
        <f t="shared" ref="AU76" si="353">J76</f>
        <v>0</v>
      </c>
      <c r="AV76" s="13">
        <f t="shared" ref="AV76" si="354">K76</f>
        <v>0</v>
      </c>
      <c r="AW76" s="13">
        <f t="shared" ref="AW76" si="355">L76</f>
        <v>0</v>
      </c>
      <c r="AX76" s="4"/>
    </row>
    <row r="77" spans="1:50" outlineLevel="1">
      <c r="A77" s="8" t="str">
        <f>IF(C77=Форма!$B$7*1,"1 месяц",IF(C77&gt;Форма!$B$7,(LEFT(A76,SEARCH(" ",A76,1)-1)+1)&amp;" месяц",""))</f>
        <v/>
      </c>
      <c r="B77" s="32" t="str">
        <f>IF(SUM($E$6:$L77)=0,"-",IF(SUM($E77:$L77)&gt;0,IF(AND($C77&gt;=$B$1,$C77&lt;=$B$2)*1=1,$A$1,"факт"),"прогноз"))</f>
        <v>-</v>
      </c>
      <c r="C77" s="33">
        <v>43800</v>
      </c>
      <c r="D77" s="34">
        <f>VLOOKUP($C77,'F1'!$A:$B,2,0)</f>
        <v>22</v>
      </c>
      <c r="E77" s="14"/>
      <c r="F77" s="14"/>
      <c r="G77" s="14"/>
      <c r="H77" s="14"/>
      <c r="I77" s="14"/>
      <c r="J77" s="14"/>
      <c r="K77" s="14"/>
      <c r="L77" s="14"/>
      <c r="M77" s="204">
        <f t="shared" si="310"/>
        <v>0</v>
      </c>
      <c r="N77" s="15">
        <f t="shared" si="311"/>
        <v>0</v>
      </c>
      <c r="O77" s="15">
        <f t="shared" si="312"/>
        <v>0</v>
      </c>
      <c r="P77" s="15">
        <f t="shared" si="313"/>
        <v>0</v>
      </c>
      <c r="Q77" s="204">
        <f t="shared" si="314"/>
        <v>0</v>
      </c>
      <c r="R77" s="15">
        <f t="shared" si="315"/>
        <v>0</v>
      </c>
      <c r="S77" s="15">
        <f t="shared" si="316"/>
        <v>0</v>
      </c>
      <c r="T77" s="15">
        <f t="shared" si="317"/>
        <v>0</v>
      </c>
      <c r="U77" s="9">
        <f t="shared" si="318"/>
        <v>0</v>
      </c>
      <c r="V77" s="9">
        <f t="shared" si="319"/>
        <v>0</v>
      </c>
      <c r="W77" s="28">
        <f t="shared" si="320"/>
        <v>0</v>
      </c>
      <c r="X77" s="9">
        <f t="shared" si="321"/>
        <v>0</v>
      </c>
      <c r="Y77" s="9">
        <f t="shared" si="322"/>
        <v>0</v>
      </c>
      <c r="Z77" s="28">
        <f t="shared" si="323"/>
        <v>0</v>
      </c>
      <c r="AA77" s="8"/>
      <c r="AB77" s="155">
        <f>IF(OR($M77="",$M77=0),0,IF(AB$2&lt;10,VLOOKUP(TEXT($C77,"МММ"),'Расчет нагрузки'!$AA$2:$AE$13,AB$2,0),$D77*AB$2))</f>
        <v>0</v>
      </c>
      <c r="AC77" s="155">
        <f>IF(OR($Q77="",$Q77=0),0,IF(AC$2&lt;10,VLOOKUP(TEXT($C77,"МММ"),'Расчет нагрузки'!$AA$2:$AE$13,AC$2,0),$D77*AC$2))</f>
        <v>0</v>
      </c>
      <c r="AD77" s="8"/>
      <c r="AE77" s="69">
        <v>1</v>
      </c>
      <c r="AF77" s="69">
        <v>1</v>
      </c>
      <c r="AG77" s="8"/>
      <c r="AH77" s="13">
        <f t="shared" ref="AH77:AH78" si="356">E77</f>
        <v>0</v>
      </c>
      <c r="AI77" s="13">
        <f t="shared" ref="AI77:AI78" si="357">F77</f>
        <v>0</v>
      </c>
      <c r="AJ77" s="13">
        <f t="shared" ref="AJ77:AJ78" si="358">G77</f>
        <v>0</v>
      </c>
      <c r="AK77" s="13">
        <f t="shared" ref="AK77:AK78" si="359">H77</f>
        <v>0</v>
      </c>
      <c r="AL77" s="13">
        <f t="shared" ref="AL77:AL78" si="360">I77</f>
        <v>0</v>
      </c>
      <c r="AM77" s="13">
        <f t="shared" ref="AM77:AM78" si="361">J77</f>
        <v>0</v>
      </c>
      <c r="AN77" s="13">
        <f t="shared" ref="AN77:AN78" si="362">K77</f>
        <v>0</v>
      </c>
      <c r="AO77" s="13">
        <f t="shared" ref="AO77:AO78" si="363">L77</f>
        <v>0</v>
      </c>
      <c r="AP77" s="13">
        <f t="shared" ref="AP77:AP78" si="364">E77</f>
        <v>0</v>
      </c>
      <c r="AQ77" s="13">
        <f t="shared" ref="AQ77:AQ78" si="365">F77</f>
        <v>0</v>
      </c>
      <c r="AR77" s="13">
        <f t="shared" ref="AR77:AR78" si="366">G77</f>
        <v>0</v>
      </c>
      <c r="AS77" s="13">
        <f t="shared" ref="AS77:AS78" si="367">H77</f>
        <v>0</v>
      </c>
      <c r="AT77" s="13">
        <f t="shared" ref="AT77:AT78" si="368">I77</f>
        <v>0</v>
      </c>
      <c r="AU77" s="13">
        <f t="shared" ref="AU77:AU78" si="369">J77</f>
        <v>0</v>
      </c>
      <c r="AV77" s="13">
        <f t="shared" ref="AV77:AV78" si="370">K77</f>
        <v>0</v>
      </c>
      <c r="AW77" s="13">
        <f t="shared" ref="AW77:AW78" si="371">L77</f>
        <v>0</v>
      </c>
      <c r="AX77" s="4"/>
    </row>
    <row r="78" spans="1:50" outlineLevel="1">
      <c r="A78" s="8" t="str">
        <f>IF(C78=Форма!$B$7*1,"1 месяц",IF(C78&gt;Форма!$B$7,(LEFT(A77,SEARCH(" ",A77,1)-1)+1)&amp;" месяц",""))</f>
        <v/>
      </c>
      <c r="B78" s="32" t="str">
        <f>IF(SUM($E$6:$L78)=0,"-",IF(SUM($E78:$L78)&gt;0,IF(AND($C78&gt;=$B$1,$C78&lt;=$B$2)*1=1,$A$1,"факт"),"прогноз"))</f>
        <v>-</v>
      </c>
      <c r="C78" s="33">
        <v>43831</v>
      </c>
      <c r="D78" s="34">
        <f>VLOOKUP($C78,'F1'!$A:$B,2,0)</f>
        <v>17</v>
      </c>
      <c r="E78" s="14"/>
      <c r="F78" s="14"/>
      <c r="G78" s="14"/>
      <c r="H78" s="14"/>
      <c r="I78" s="14"/>
      <c r="J78" s="14"/>
      <c r="K78" s="14"/>
      <c r="L78" s="14"/>
      <c r="M78" s="204">
        <f t="shared" si="310"/>
        <v>0</v>
      </c>
      <c r="N78" s="15">
        <f t="shared" si="311"/>
        <v>0</v>
      </c>
      <c r="O78" s="15">
        <f t="shared" si="312"/>
        <v>0</v>
      </c>
      <c r="P78" s="15">
        <f t="shared" si="313"/>
        <v>0</v>
      </c>
      <c r="Q78" s="204">
        <f t="shared" si="314"/>
        <v>0</v>
      </c>
      <c r="R78" s="15">
        <f t="shared" si="315"/>
        <v>0</v>
      </c>
      <c r="S78" s="15">
        <f t="shared" si="316"/>
        <v>0</v>
      </c>
      <c r="T78" s="15">
        <f t="shared" si="317"/>
        <v>0</v>
      </c>
      <c r="U78" s="9">
        <f t="shared" si="318"/>
        <v>0</v>
      </c>
      <c r="V78" s="9">
        <f t="shared" si="319"/>
        <v>0</v>
      </c>
      <c r="W78" s="28">
        <f t="shared" si="320"/>
        <v>0</v>
      </c>
      <c r="X78" s="9">
        <f t="shared" si="321"/>
        <v>0</v>
      </c>
      <c r="Y78" s="9">
        <f t="shared" si="322"/>
        <v>0</v>
      </c>
      <c r="Z78" s="28">
        <f t="shared" si="323"/>
        <v>0</v>
      </c>
      <c r="AA78" s="8"/>
      <c r="AB78" s="155">
        <f>IF(OR($M78="",$M78=0),0,IF(AB$2&lt;10,VLOOKUP(TEXT($C78,"МММ"),'Расчет нагрузки'!$AA$2:$AE$13,AB$2,0),$D78*AB$2))</f>
        <v>0</v>
      </c>
      <c r="AC78" s="155">
        <f>IF(OR($Q78="",$Q78=0),0,IF(AC$2&lt;10,VLOOKUP(TEXT($C78,"МММ"),'Расчет нагрузки'!$AA$2:$AE$13,AC$2,0),$D78*AC$2))</f>
        <v>0</v>
      </c>
      <c r="AD78" s="8"/>
      <c r="AE78" s="69">
        <v>1</v>
      </c>
      <c r="AF78" s="69">
        <v>1</v>
      </c>
      <c r="AG78" s="8"/>
      <c r="AH78" s="13">
        <f t="shared" si="356"/>
        <v>0</v>
      </c>
      <c r="AI78" s="13">
        <f t="shared" si="357"/>
        <v>0</v>
      </c>
      <c r="AJ78" s="13">
        <f t="shared" si="358"/>
        <v>0</v>
      </c>
      <c r="AK78" s="13">
        <f t="shared" si="359"/>
        <v>0</v>
      </c>
      <c r="AL78" s="13">
        <f t="shared" si="360"/>
        <v>0</v>
      </c>
      <c r="AM78" s="13">
        <f t="shared" si="361"/>
        <v>0</v>
      </c>
      <c r="AN78" s="13">
        <f t="shared" si="362"/>
        <v>0</v>
      </c>
      <c r="AO78" s="13">
        <f t="shared" si="363"/>
        <v>0</v>
      </c>
      <c r="AP78" s="13">
        <f t="shared" si="364"/>
        <v>0</v>
      </c>
      <c r="AQ78" s="13">
        <f t="shared" si="365"/>
        <v>0</v>
      </c>
      <c r="AR78" s="13">
        <f t="shared" si="366"/>
        <v>0</v>
      </c>
      <c r="AS78" s="13">
        <f t="shared" si="367"/>
        <v>0</v>
      </c>
      <c r="AT78" s="13">
        <f t="shared" si="368"/>
        <v>0</v>
      </c>
      <c r="AU78" s="13">
        <f t="shared" si="369"/>
        <v>0</v>
      </c>
      <c r="AV78" s="13">
        <f t="shared" si="370"/>
        <v>0</v>
      </c>
      <c r="AW78" s="13">
        <f t="shared" si="371"/>
        <v>0</v>
      </c>
      <c r="AX78" s="4"/>
    </row>
    <row r="79" spans="1:50" outlineLevel="1">
      <c r="A79" s="8" t="str">
        <f>IF(C79=Форма!$B$7*1,"1 месяц",IF(C79&gt;Форма!$B$7,(LEFT(A78,SEARCH(" ",A78,1)-1)+1)&amp;" месяц",""))</f>
        <v/>
      </c>
      <c r="B79" s="32" t="str">
        <f>IF(SUM($E$6:$L79)=0,"-",IF(SUM($E79:$L79)&gt;0,IF(AND($C79&gt;=$B$1,$C79&lt;=$B$2)*1=1,$A$1,"факт"),"прогноз"))</f>
        <v>-</v>
      </c>
      <c r="C79" s="33">
        <v>43862</v>
      </c>
      <c r="D79" s="34">
        <f>VLOOKUP($C79,'F1'!$A:$B,2,0)</f>
        <v>19</v>
      </c>
      <c r="E79" s="14"/>
      <c r="F79" s="14"/>
      <c r="G79" s="14"/>
      <c r="H79" s="14"/>
      <c r="I79" s="14"/>
      <c r="J79" s="14"/>
      <c r="K79" s="14"/>
      <c r="L79" s="14"/>
      <c r="M79" s="204">
        <f t="shared" si="310"/>
        <v>0</v>
      </c>
      <c r="N79" s="15">
        <f t="shared" si="311"/>
        <v>0</v>
      </c>
      <c r="O79" s="15">
        <f t="shared" si="312"/>
        <v>0</v>
      </c>
      <c r="P79" s="15">
        <f t="shared" si="313"/>
        <v>0</v>
      </c>
      <c r="Q79" s="204">
        <f t="shared" si="314"/>
        <v>0</v>
      </c>
      <c r="R79" s="15">
        <f t="shared" si="315"/>
        <v>0</v>
      </c>
      <c r="S79" s="15">
        <f t="shared" si="316"/>
        <v>0</v>
      </c>
      <c r="T79" s="15">
        <f t="shared" si="317"/>
        <v>0</v>
      </c>
      <c r="U79" s="9">
        <f t="shared" si="318"/>
        <v>0</v>
      </c>
      <c r="V79" s="9">
        <f t="shared" si="319"/>
        <v>0</v>
      </c>
      <c r="W79" s="28">
        <f t="shared" si="320"/>
        <v>0</v>
      </c>
      <c r="X79" s="9">
        <f t="shared" si="321"/>
        <v>0</v>
      </c>
      <c r="Y79" s="9">
        <f t="shared" si="322"/>
        <v>0</v>
      </c>
      <c r="Z79" s="28">
        <f t="shared" si="323"/>
        <v>0</v>
      </c>
      <c r="AA79" s="8"/>
      <c r="AB79" s="155">
        <f>IF(OR($M79="",$M79=0),0,IF(AB$2&lt;10,VLOOKUP(TEXT($C79,"МММ"),'Расчет нагрузки'!$AA$2:$AE$13,AB$2,0),$D79*AB$2))</f>
        <v>0</v>
      </c>
      <c r="AC79" s="155">
        <f>IF(OR($Q79="",$Q79=0),0,IF(AC$2&lt;10,VLOOKUP(TEXT($C79,"МММ"),'Расчет нагрузки'!$AA$2:$AE$13,AC$2,0),$D79*AC$2))</f>
        <v>0</v>
      </c>
      <c r="AD79" s="8"/>
      <c r="AE79" s="69">
        <v>1</v>
      </c>
      <c r="AF79" s="69">
        <v>1</v>
      </c>
      <c r="AG79" s="8"/>
      <c r="AH79" s="13">
        <f t="shared" ref="AH79" si="372">E79</f>
        <v>0</v>
      </c>
      <c r="AI79" s="13">
        <f t="shared" ref="AI79" si="373">F79</f>
        <v>0</v>
      </c>
      <c r="AJ79" s="13">
        <f t="shared" ref="AJ79" si="374">G79</f>
        <v>0</v>
      </c>
      <c r="AK79" s="13">
        <f t="shared" ref="AK79" si="375">H79</f>
        <v>0</v>
      </c>
      <c r="AL79" s="13">
        <f t="shared" ref="AL79" si="376">I79</f>
        <v>0</v>
      </c>
      <c r="AM79" s="13">
        <f t="shared" ref="AM79" si="377">J79</f>
        <v>0</v>
      </c>
      <c r="AN79" s="13">
        <f t="shared" ref="AN79" si="378">K79</f>
        <v>0</v>
      </c>
      <c r="AO79" s="13">
        <f t="shared" ref="AO79" si="379">L79</f>
        <v>0</v>
      </c>
      <c r="AP79" s="13">
        <f t="shared" ref="AP79" si="380">E79</f>
        <v>0</v>
      </c>
      <c r="AQ79" s="13">
        <f t="shared" ref="AQ79" si="381">F79</f>
        <v>0</v>
      </c>
      <c r="AR79" s="13">
        <f t="shared" ref="AR79" si="382">G79</f>
        <v>0</v>
      </c>
      <c r="AS79" s="13">
        <f t="shared" ref="AS79" si="383">H79</f>
        <v>0</v>
      </c>
      <c r="AT79" s="13">
        <f t="shared" ref="AT79" si="384">I79</f>
        <v>0</v>
      </c>
      <c r="AU79" s="13">
        <f t="shared" ref="AU79" si="385">J79</f>
        <v>0</v>
      </c>
      <c r="AV79" s="13">
        <f t="shared" ref="AV79" si="386">K79</f>
        <v>0</v>
      </c>
      <c r="AW79" s="13">
        <f t="shared" ref="AW79" si="387">L79</f>
        <v>0</v>
      </c>
      <c r="AX79" s="4"/>
    </row>
    <row r="80" spans="1:50" outlineLevel="1">
      <c r="A80" s="8" t="str">
        <f>IF(C80=Форма!$B$7*1,"1 месяц",IF(C80&gt;Форма!$B$7,(LEFT(A79,SEARCH(" ",A79,1)-1)+1)&amp;" месяц",""))</f>
        <v/>
      </c>
      <c r="B80" s="32" t="str">
        <f>IF(SUM($E$6:$L80)=0,"-",IF(SUM($E80:$L80)&gt;0,IF(AND($C80&gt;=$B$1,$C80&lt;=$B$2)*1=1,$A$1,"факт"),"прогноз"))</f>
        <v>-</v>
      </c>
      <c r="C80" s="33">
        <v>43891</v>
      </c>
      <c r="D80" s="34">
        <f>VLOOKUP($C80,'F1'!$A:$B,2,0)</f>
        <v>21</v>
      </c>
      <c r="E80" s="14"/>
      <c r="F80" s="14"/>
      <c r="G80" s="14"/>
      <c r="H80" s="14"/>
      <c r="I80" s="14"/>
      <c r="J80" s="14"/>
      <c r="K80" s="14"/>
      <c r="L80" s="14"/>
      <c r="M80" s="204">
        <f t="shared" ref="M80:M89" si="388">E80/$D80</f>
        <v>0</v>
      </c>
      <c r="N80" s="15">
        <f t="shared" ref="N80:N89" si="389">F80/$D80</f>
        <v>0</v>
      </c>
      <c r="O80" s="15">
        <f t="shared" ref="O80:O89" si="390">G80/$D80</f>
        <v>0</v>
      </c>
      <c r="P80" s="15">
        <f t="shared" ref="P80:P89" si="391">H80/$D80</f>
        <v>0</v>
      </c>
      <c r="Q80" s="204">
        <f t="shared" ref="Q80:Q89" si="392">I80/$D80</f>
        <v>0</v>
      </c>
      <c r="R80" s="15">
        <f t="shared" ref="R80:R89" si="393">J80/$D80</f>
        <v>0</v>
      </c>
      <c r="S80" s="15">
        <f t="shared" ref="S80:S89" si="394">K80/$D80</f>
        <v>0</v>
      </c>
      <c r="T80" s="15">
        <f t="shared" ref="T80:T89" si="395">L80/$D80</f>
        <v>0</v>
      </c>
      <c r="U80" s="9">
        <f t="shared" ref="U80:U89" si="396">IFERROR(N80/M80,)</f>
        <v>0</v>
      </c>
      <c r="V80" s="9">
        <f t="shared" ref="V80:V89" si="397">IFERROR(O80/M80,)</f>
        <v>0</v>
      </c>
      <c r="W80" s="28">
        <f t="shared" ref="W80:W89" si="398">IFERROR(P80/M80,)</f>
        <v>0</v>
      </c>
      <c r="X80" s="9">
        <f t="shared" ref="X80:X89" si="399">IFERROR(R80/Q80,)</f>
        <v>0</v>
      </c>
      <c r="Y80" s="9">
        <f t="shared" ref="Y80:Y89" si="400">IFERROR(S80/Q80,)</f>
        <v>0</v>
      </c>
      <c r="Z80" s="28">
        <f t="shared" ref="Z80:Z89" si="401">IFERROR(T80/Q80,)</f>
        <v>0</v>
      </c>
      <c r="AA80" s="8"/>
      <c r="AB80" s="155">
        <f>IF(OR($M80="",$M80=0),0,IF(AB$2&lt;10,VLOOKUP(TEXT($C80,"МММ"),'Расчет нагрузки'!$AA$2:$AE$13,AB$2,0),$D80*AB$2))</f>
        <v>0</v>
      </c>
      <c r="AC80" s="155">
        <f>IF(OR($Q80="",$Q80=0),0,IF(AC$2&lt;10,VLOOKUP(TEXT($C80,"МММ"),'Расчет нагрузки'!$AA$2:$AE$13,AC$2,0),$D80*AC$2))</f>
        <v>0</v>
      </c>
      <c r="AD80" s="8"/>
      <c r="AE80" s="69">
        <v>1</v>
      </c>
      <c r="AF80" s="69">
        <v>1</v>
      </c>
      <c r="AG80" s="8"/>
      <c r="AH80" s="13">
        <f t="shared" ref="AH80" si="402">E80</f>
        <v>0</v>
      </c>
      <c r="AI80" s="13">
        <f t="shared" ref="AI80" si="403">F80</f>
        <v>0</v>
      </c>
      <c r="AJ80" s="13">
        <f t="shared" ref="AJ80" si="404">G80</f>
        <v>0</v>
      </c>
      <c r="AK80" s="13">
        <f t="shared" ref="AK80" si="405">H80</f>
        <v>0</v>
      </c>
      <c r="AL80" s="13">
        <f t="shared" ref="AL80" si="406">I80</f>
        <v>0</v>
      </c>
      <c r="AM80" s="13">
        <f t="shared" ref="AM80" si="407">J80</f>
        <v>0</v>
      </c>
      <c r="AN80" s="13">
        <f t="shared" ref="AN80" si="408">K80</f>
        <v>0</v>
      </c>
      <c r="AO80" s="13">
        <f t="shared" ref="AO80" si="409">L80</f>
        <v>0</v>
      </c>
      <c r="AP80" s="13">
        <f t="shared" ref="AP80" si="410">E80</f>
        <v>0</v>
      </c>
      <c r="AQ80" s="13">
        <f t="shared" ref="AQ80" si="411">F80</f>
        <v>0</v>
      </c>
      <c r="AR80" s="13">
        <f t="shared" ref="AR80" si="412">G80</f>
        <v>0</v>
      </c>
      <c r="AS80" s="13">
        <f t="shared" ref="AS80" si="413">H80</f>
        <v>0</v>
      </c>
      <c r="AT80" s="13">
        <f t="shared" ref="AT80" si="414">I80</f>
        <v>0</v>
      </c>
      <c r="AU80" s="13">
        <f t="shared" ref="AU80" si="415">J80</f>
        <v>0</v>
      </c>
      <c r="AV80" s="13">
        <f t="shared" ref="AV80" si="416">K80</f>
        <v>0</v>
      </c>
      <c r="AW80" s="13">
        <f t="shared" ref="AW80" si="417">L80</f>
        <v>0</v>
      </c>
      <c r="AX80" s="4"/>
    </row>
    <row r="81" spans="1:50" outlineLevel="1">
      <c r="A81" s="8" t="str">
        <f>IF(C81=Форма!$B$7*1,"1 месяц",IF(C81&gt;Форма!$B$7,(LEFT(A80,SEARCH(" ",A80,1)-1)+1)&amp;" месяц",""))</f>
        <v/>
      </c>
      <c r="B81" s="32" t="str">
        <f>IF(SUM($E$6:$L81)=0,"-",IF(SUM($E81:$L81)&gt;0,IF(AND($C81&gt;=$B$1,$C81&lt;=$B$2)*1=1,$A$1,"факт"),"прогноз"))</f>
        <v>-</v>
      </c>
      <c r="C81" s="33">
        <v>43922</v>
      </c>
      <c r="D81" s="34">
        <f>VLOOKUP($C81,'F1'!$A:$B,2,0)</f>
        <v>22</v>
      </c>
      <c r="E81" s="14"/>
      <c r="F81" s="14"/>
      <c r="G81" s="14"/>
      <c r="H81" s="14"/>
      <c r="I81" s="14"/>
      <c r="J81" s="14"/>
      <c r="K81" s="14"/>
      <c r="L81" s="14"/>
      <c r="M81" s="204">
        <f t="shared" si="388"/>
        <v>0</v>
      </c>
      <c r="N81" s="15">
        <f t="shared" si="389"/>
        <v>0</v>
      </c>
      <c r="O81" s="15">
        <f t="shared" si="390"/>
        <v>0</v>
      </c>
      <c r="P81" s="15">
        <f t="shared" si="391"/>
        <v>0</v>
      </c>
      <c r="Q81" s="204">
        <f t="shared" si="392"/>
        <v>0</v>
      </c>
      <c r="R81" s="15">
        <f t="shared" si="393"/>
        <v>0</v>
      </c>
      <c r="S81" s="15">
        <f t="shared" si="394"/>
        <v>0</v>
      </c>
      <c r="T81" s="15">
        <f t="shared" si="395"/>
        <v>0</v>
      </c>
      <c r="U81" s="9">
        <f t="shared" si="396"/>
        <v>0</v>
      </c>
      <c r="V81" s="9">
        <f t="shared" si="397"/>
        <v>0</v>
      </c>
      <c r="W81" s="28">
        <f t="shared" si="398"/>
        <v>0</v>
      </c>
      <c r="X81" s="9">
        <f t="shared" si="399"/>
        <v>0</v>
      </c>
      <c r="Y81" s="9">
        <f t="shared" si="400"/>
        <v>0</v>
      </c>
      <c r="Z81" s="28">
        <f t="shared" si="401"/>
        <v>0</v>
      </c>
      <c r="AA81" s="8"/>
      <c r="AB81" s="155">
        <f>IF(OR($M81="",$M81=0),0,IF(AB$2&lt;10,VLOOKUP(TEXT($C81,"МММ"),'Расчет нагрузки'!$AA$2:$AE$13,AB$2,0),$D81*AB$2))</f>
        <v>0</v>
      </c>
      <c r="AC81" s="155">
        <f>IF(OR($Q81="",$Q81=0),0,IF(AC$2&lt;10,VLOOKUP(TEXT($C81,"МММ"),'Расчет нагрузки'!$AA$2:$AE$13,AC$2,0),$D81*AC$2))</f>
        <v>0</v>
      </c>
      <c r="AD81" s="8"/>
      <c r="AE81" s="69">
        <v>1</v>
      </c>
      <c r="AF81" s="69">
        <v>1</v>
      </c>
      <c r="AG81" s="8"/>
      <c r="AH81" s="13">
        <f t="shared" ref="AH81:AH82" si="418">E81</f>
        <v>0</v>
      </c>
      <c r="AI81" s="13">
        <f t="shared" ref="AI81:AI82" si="419">F81</f>
        <v>0</v>
      </c>
      <c r="AJ81" s="13">
        <f t="shared" ref="AJ81:AJ82" si="420">G81</f>
        <v>0</v>
      </c>
      <c r="AK81" s="13">
        <f t="shared" ref="AK81:AK82" si="421">H81</f>
        <v>0</v>
      </c>
      <c r="AL81" s="13">
        <f t="shared" ref="AL81:AL82" si="422">I81</f>
        <v>0</v>
      </c>
      <c r="AM81" s="13">
        <f t="shared" ref="AM81:AM82" si="423">J81</f>
        <v>0</v>
      </c>
      <c r="AN81" s="13">
        <f t="shared" ref="AN81:AN82" si="424">K81</f>
        <v>0</v>
      </c>
      <c r="AO81" s="13">
        <f t="shared" ref="AO81:AO82" si="425">L81</f>
        <v>0</v>
      </c>
      <c r="AP81" s="13">
        <f t="shared" ref="AP81:AP82" si="426">E81</f>
        <v>0</v>
      </c>
      <c r="AQ81" s="13">
        <f t="shared" ref="AQ81:AQ82" si="427">F81</f>
        <v>0</v>
      </c>
      <c r="AR81" s="13">
        <f t="shared" ref="AR81:AR82" si="428">G81</f>
        <v>0</v>
      </c>
      <c r="AS81" s="13">
        <f t="shared" ref="AS81:AS82" si="429">H81</f>
        <v>0</v>
      </c>
      <c r="AT81" s="13">
        <f t="shared" ref="AT81:AT82" si="430">I81</f>
        <v>0</v>
      </c>
      <c r="AU81" s="13">
        <f t="shared" ref="AU81:AU82" si="431">J81</f>
        <v>0</v>
      </c>
      <c r="AV81" s="13">
        <f t="shared" ref="AV81:AV82" si="432">K81</f>
        <v>0</v>
      </c>
      <c r="AW81" s="13">
        <f t="shared" ref="AW81:AW82" si="433">L81</f>
        <v>0</v>
      </c>
      <c r="AX81" s="4"/>
    </row>
    <row r="82" spans="1:50" outlineLevel="1">
      <c r="A82" s="8" t="str">
        <f>IF(C82=Форма!$B$7*1,"1 месяц",IF(C82&gt;Форма!$B$7,(LEFT(A81,SEARCH(" ",A81,1)-1)+1)&amp;" месяц",""))</f>
        <v/>
      </c>
      <c r="B82" s="32" t="str">
        <f>IF(SUM($E$6:$L82)=0,"-",IF(SUM($E82:$L82)&gt;0,IF(AND($C82&gt;=$B$1,$C82&lt;=$B$2)*1=1,$A$1,"факт"),"прогноз"))</f>
        <v>-</v>
      </c>
      <c r="C82" s="33">
        <v>43952</v>
      </c>
      <c r="D82" s="34">
        <f>VLOOKUP($C82,'F1'!$A:$B,2,0)</f>
        <v>17</v>
      </c>
      <c r="E82" s="14"/>
      <c r="F82" s="14"/>
      <c r="G82" s="14"/>
      <c r="H82" s="14"/>
      <c r="I82" s="14"/>
      <c r="J82" s="14"/>
      <c r="K82" s="14"/>
      <c r="L82" s="14"/>
      <c r="M82" s="204">
        <f t="shared" si="388"/>
        <v>0</v>
      </c>
      <c r="N82" s="15">
        <f t="shared" si="389"/>
        <v>0</v>
      </c>
      <c r="O82" s="15">
        <f t="shared" si="390"/>
        <v>0</v>
      </c>
      <c r="P82" s="15">
        <f t="shared" si="391"/>
        <v>0</v>
      </c>
      <c r="Q82" s="204">
        <f t="shared" si="392"/>
        <v>0</v>
      </c>
      <c r="R82" s="15">
        <f t="shared" si="393"/>
        <v>0</v>
      </c>
      <c r="S82" s="15">
        <f t="shared" si="394"/>
        <v>0</v>
      </c>
      <c r="T82" s="15">
        <f t="shared" si="395"/>
        <v>0</v>
      </c>
      <c r="U82" s="9">
        <f t="shared" si="396"/>
        <v>0</v>
      </c>
      <c r="V82" s="9">
        <f t="shared" si="397"/>
        <v>0</v>
      </c>
      <c r="W82" s="28">
        <f t="shared" si="398"/>
        <v>0</v>
      </c>
      <c r="X82" s="9">
        <f t="shared" si="399"/>
        <v>0</v>
      </c>
      <c r="Y82" s="9">
        <f t="shared" si="400"/>
        <v>0</v>
      </c>
      <c r="Z82" s="28">
        <f t="shared" si="401"/>
        <v>0</v>
      </c>
      <c r="AA82" s="8"/>
      <c r="AB82" s="155">
        <f>IF(OR($M82="",$M82=0),0,IF(AB$2&lt;10,VLOOKUP(TEXT($C82,"МММ"),'Расчет нагрузки'!$AA$2:$AE$13,AB$2,0),$D82*AB$2))</f>
        <v>0</v>
      </c>
      <c r="AC82" s="155">
        <f>IF(OR($Q82="",$Q82=0),0,IF(AC$2&lt;10,VLOOKUP(TEXT($C82,"МММ"),'Расчет нагрузки'!$AA$2:$AE$13,AC$2,0),$D82*AC$2))</f>
        <v>0</v>
      </c>
      <c r="AD82" s="8"/>
      <c r="AE82" s="69">
        <v>1</v>
      </c>
      <c r="AF82" s="69">
        <v>1</v>
      </c>
      <c r="AG82" s="8"/>
      <c r="AH82" s="13">
        <f t="shared" si="418"/>
        <v>0</v>
      </c>
      <c r="AI82" s="13">
        <f t="shared" si="419"/>
        <v>0</v>
      </c>
      <c r="AJ82" s="13">
        <f t="shared" si="420"/>
        <v>0</v>
      </c>
      <c r="AK82" s="13">
        <f t="shared" si="421"/>
        <v>0</v>
      </c>
      <c r="AL82" s="13">
        <f t="shared" si="422"/>
        <v>0</v>
      </c>
      <c r="AM82" s="13">
        <f t="shared" si="423"/>
        <v>0</v>
      </c>
      <c r="AN82" s="13">
        <f t="shared" si="424"/>
        <v>0</v>
      </c>
      <c r="AO82" s="13">
        <f t="shared" si="425"/>
        <v>0</v>
      </c>
      <c r="AP82" s="13">
        <f t="shared" si="426"/>
        <v>0</v>
      </c>
      <c r="AQ82" s="13">
        <f t="shared" si="427"/>
        <v>0</v>
      </c>
      <c r="AR82" s="13">
        <f t="shared" si="428"/>
        <v>0</v>
      </c>
      <c r="AS82" s="13">
        <f t="shared" si="429"/>
        <v>0</v>
      </c>
      <c r="AT82" s="13">
        <f t="shared" si="430"/>
        <v>0</v>
      </c>
      <c r="AU82" s="13">
        <f t="shared" si="431"/>
        <v>0</v>
      </c>
      <c r="AV82" s="13">
        <f t="shared" si="432"/>
        <v>0</v>
      </c>
      <c r="AW82" s="13">
        <f t="shared" si="433"/>
        <v>0</v>
      </c>
      <c r="AX82" s="4"/>
    </row>
    <row r="83" spans="1:50" outlineLevel="1">
      <c r="A83" s="8" t="str">
        <f>IF(C83=Форма!$B$7*1,"1 месяц",IF(C83&gt;Форма!$B$7,(LEFT(A82,SEARCH(" ",A82,1)-1)+1)&amp;" месяц",""))</f>
        <v/>
      </c>
      <c r="B83" s="32" t="str">
        <f>IF(SUM($E$6:$L83)=0,"-",IF(SUM($E83:$L83)&gt;0,IF(AND($C83&gt;=$B$1,$C83&lt;=$B$2)*1=1,$A$1,"факт"),"прогноз"))</f>
        <v>-</v>
      </c>
      <c r="C83" s="33">
        <v>43983</v>
      </c>
      <c r="D83" s="34">
        <f>VLOOKUP($C83,'F1'!$A:$B,2,0)</f>
        <v>21</v>
      </c>
      <c r="E83" s="14"/>
      <c r="F83" s="14"/>
      <c r="G83" s="14"/>
      <c r="H83" s="14"/>
      <c r="I83" s="14"/>
      <c r="J83" s="14"/>
      <c r="K83" s="14"/>
      <c r="L83" s="14"/>
      <c r="M83" s="204">
        <f t="shared" si="388"/>
        <v>0</v>
      </c>
      <c r="N83" s="15">
        <f t="shared" si="389"/>
        <v>0</v>
      </c>
      <c r="O83" s="15">
        <f t="shared" si="390"/>
        <v>0</v>
      </c>
      <c r="P83" s="15">
        <f t="shared" si="391"/>
        <v>0</v>
      </c>
      <c r="Q83" s="204">
        <f t="shared" si="392"/>
        <v>0</v>
      </c>
      <c r="R83" s="15">
        <f t="shared" si="393"/>
        <v>0</v>
      </c>
      <c r="S83" s="15">
        <f t="shared" si="394"/>
        <v>0</v>
      </c>
      <c r="T83" s="15">
        <f t="shared" si="395"/>
        <v>0</v>
      </c>
      <c r="U83" s="9">
        <f t="shared" si="396"/>
        <v>0</v>
      </c>
      <c r="V83" s="9">
        <f t="shared" si="397"/>
        <v>0</v>
      </c>
      <c r="W83" s="28">
        <f t="shared" si="398"/>
        <v>0</v>
      </c>
      <c r="X83" s="9">
        <f t="shared" si="399"/>
        <v>0</v>
      </c>
      <c r="Y83" s="9">
        <f t="shared" si="400"/>
        <v>0</v>
      </c>
      <c r="Z83" s="28">
        <f t="shared" si="401"/>
        <v>0</v>
      </c>
      <c r="AA83" s="8"/>
      <c r="AB83" s="155">
        <f>IF(OR($M83="",$M83=0),0,IF(AB$2&lt;10,VLOOKUP(TEXT($C83,"МММ"),'Расчет нагрузки'!$AA$2:$AE$13,AB$2,0),$D83*AB$2))</f>
        <v>0</v>
      </c>
      <c r="AC83" s="155">
        <f>IF(OR($Q83="",$Q83=0),0,IF(AC$2&lt;10,VLOOKUP(TEXT($C83,"МММ"),'Расчет нагрузки'!$AA$2:$AE$13,AC$2,0),$D83*AC$2))</f>
        <v>0</v>
      </c>
      <c r="AD83" s="8"/>
      <c r="AE83" s="69">
        <v>1</v>
      </c>
      <c r="AF83" s="69">
        <v>1</v>
      </c>
      <c r="AG83" s="8"/>
      <c r="AH83" s="13">
        <f t="shared" ref="AH83:AH84" si="434">E83</f>
        <v>0</v>
      </c>
      <c r="AI83" s="13">
        <f t="shared" ref="AI83:AI84" si="435">F83</f>
        <v>0</v>
      </c>
      <c r="AJ83" s="13">
        <f t="shared" ref="AJ83:AJ84" si="436">G83</f>
        <v>0</v>
      </c>
      <c r="AK83" s="13">
        <f t="shared" ref="AK83:AK84" si="437">H83</f>
        <v>0</v>
      </c>
      <c r="AL83" s="13">
        <f t="shared" ref="AL83:AL84" si="438">I83</f>
        <v>0</v>
      </c>
      <c r="AM83" s="13">
        <f t="shared" ref="AM83:AM84" si="439">J83</f>
        <v>0</v>
      </c>
      <c r="AN83" s="13">
        <f t="shared" ref="AN83:AN84" si="440">K83</f>
        <v>0</v>
      </c>
      <c r="AO83" s="13">
        <f t="shared" ref="AO83:AO84" si="441">L83</f>
        <v>0</v>
      </c>
      <c r="AP83" s="13">
        <f t="shared" ref="AP83:AP84" si="442">E83</f>
        <v>0</v>
      </c>
      <c r="AQ83" s="13">
        <f t="shared" ref="AQ83:AQ84" si="443">F83</f>
        <v>0</v>
      </c>
      <c r="AR83" s="13">
        <f t="shared" ref="AR83:AR84" si="444">G83</f>
        <v>0</v>
      </c>
      <c r="AS83" s="13">
        <f t="shared" ref="AS83:AS84" si="445">H83</f>
        <v>0</v>
      </c>
      <c r="AT83" s="13">
        <f t="shared" ref="AT83:AT84" si="446">I83</f>
        <v>0</v>
      </c>
      <c r="AU83" s="13">
        <f t="shared" ref="AU83:AU84" si="447">J83</f>
        <v>0</v>
      </c>
      <c r="AV83" s="13">
        <f t="shared" ref="AV83:AV84" si="448">K83</f>
        <v>0</v>
      </c>
      <c r="AW83" s="13">
        <f t="shared" ref="AW83:AW84" si="449">L83</f>
        <v>0</v>
      </c>
      <c r="AX83" s="4"/>
    </row>
    <row r="84" spans="1:50" outlineLevel="1">
      <c r="A84" s="8" t="str">
        <f>IF(C84=Форма!$B$7*1,"1 месяц",IF(C84&gt;Форма!$B$7,(LEFT(A83,SEARCH(" ",A83,1)-1)+1)&amp;" месяц",""))</f>
        <v/>
      </c>
      <c r="B84" s="32" t="str">
        <f>IF(SUM($E$6:$L84)=0,"-",IF(SUM($E84:$L84)&gt;0,IF(AND($C84&gt;=$B$1,$C84&lt;=$B$2)*1=1,$A$1,"факт"),"прогноз"))</f>
        <v>-</v>
      </c>
      <c r="C84" s="33">
        <v>44013</v>
      </c>
      <c r="D84" s="34">
        <f>VLOOKUP($C84,'F1'!$A:$B,2,0)</f>
        <v>22</v>
      </c>
      <c r="E84" s="14"/>
      <c r="F84" s="14"/>
      <c r="G84" s="14"/>
      <c r="H84" s="14"/>
      <c r="I84" s="14"/>
      <c r="J84" s="14"/>
      <c r="K84" s="14"/>
      <c r="L84" s="14"/>
      <c r="M84" s="204">
        <f t="shared" si="388"/>
        <v>0</v>
      </c>
      <c r="N84" s="15">
        <f t="shared" si="389"/>
        <v>0</v>
      </c>
      <c r="O84" s="15">
        <f t="shared" si="390"/>
        <v>0</v>
      </c>
      <c r="P84" s="15">
        <f t="shared" si="391"/>
        <v>0</v>
      </c>
      <c r="Q84" s="204">
        <f t="shared" si="392"/>
        <v>0</v>
      </c>
      <c r="R84" s="15">
        <f t="shared" si="393"/>
        <v>0</v>
      </c>
      <c r="S84" s="15">
        <f t="shared" si="394"/>
        <v>0</v>
      </c>
      <c r="T84" s="15">
        <f t="shared" si="395"/>
        <v>0</v>
      </c>
      <c r="U84" s="9">
        <f t="shared" si="396"/>
        <v>0</v>
      </c>
      <c r="V84" s="9">
        <f t="shared" si="397"/>
        <v>0</v>
      </c>
      <c r="W84" s="28">
        <f t="shared" si="398"/>
        <v>0</v>
      </c>
      <c r="X84" s="9">
        <f t="shared" si="399"/>
        <v>0</v>
      </c>
      <c r="Y84" s="9">
        <f t="shared" si="400"/>
        <v>0</v>
      </c>
      <c r="Z84" s="28">
        <f t="shared" si="401"/>
        <v>0</v>
      </c>
      <c r="AA84" s="8"/>
      <c r="AB84" s="155">
        <f>IF(OR($M84="",$M84=0),0,IF(AB$2&lt;10,VLOOKUP(TEXT($C84,"МММ"),'Расчет нагрузки'!$AA$2:$AE$13,AB$2,0),$D84*AB$2))</f>
        <v>0</v>
      </c>
      <c r="AC84" s="155">
        <f>IF(OR($Q84="",$Q84=0),0,IF(AC$2&lt;10,VLOOKUP(TEXT($C84,"МММ"),'Расчет нагрузки'!$AA$2:$AE$13,AC$2,0),$D84*AC$2))</f>
        <v>0</v>
      </c>
      <c r="AD84" s="8"/>
      <c r="AE84" s="69">
        <v>1</v>
      </c>
      <c r="AF84" s="69">
        <v>1</v>
      </c>
      <c r="AG84" s="8"/>
      <c r="AH84" s="13">
        <f t="shared" si="434"/>
        <v>0</v>
      </c>
      <c r="AI84" s="13">
        <f t="shared" si="435"/>
        <v>0</v>
      </c>
      <c r="AJ84" s="13">
        <f t="shared" si="436"/>
        <v>0</v>
      </c>
      <c r="AK84" s="13">
        <f t="shared" si="437"/>
        <v>0</v>
      </c>
      <c r="AL84" s="13">
        <f t="shared" si="438"/>
        <v>0</v>
      </c>
      <c r="AM84" s="13">
        <f t="shared" si="439"/>
        <v>0</v>
      </c>
      <c r="AN84" s="13">
        <f t="shared" si="440"/>
        <v>0</v>
      </c>
      <c r="AO84" s="13">
        <f t="shared" si="441"/>
        <v>0</v>
      </c>
      <c r="AP84" s="13">
        <f t="shared" si="442"/>
        <v>0</v>
      </c>
      <c r="AQ84" s="13">
        <f t="shared" si="443"/>
        <v>0</v>
      </c>
      <c r="AR84" s="13">
        <f t="shared" si="444"/>
        <v>0</v>
      </c>
      <c r="AS84" s="13">
        <f t="shared" si="445"/>
        <v>0</v>
      </c>
      <c r="AT84" s="13">
        <f t="shared" si="446"/>
        <v>0</v>
      </c>
      <c r="AU84" s="13">
        <f t="shared" si="447"/>
        <v>0</v>
      </c>
      <c r="AV84" s="13">
        <f t="shared" si="448"/>
        <v>0</v>
      </c>
      <c r="AW84" s="13">
        <f t="shared" si="449"/>
        <v>0</v>
      </c>
      <c r="AX84" s="4"/>
    </row>
    <row r="85" spans="1:50" outlineLevel="1">
      <c r="A85" s="8" t="str">
        <f>IF(C85=Форма!$B$7*1,"1 месяц",IF(C85&gt;Форма!$B$7,(LEFT(A84,SEARCH(" ",A84,1)-1)+1)&amp;" месяц",""))</f>
        <v/>
      </c>
      <c r="B85" s="32" t="str">
        <f>IF(SUM($E$6:$L85)=0,"-",IF(SUM($E85:$L85)&gt;0,IF(AND($C85&gt;=$B$1,$C85&lt;=$B$2)*1=1,$A$1,"факт"),"прогноз"))</f>
        <v>-</v>
      </c>
      <c r="C85" s="33">
        <v>44044</v>
      </c>
      <c r="D85" s="34">
        <f>VLOOKUP($C85,'F1'!$A:$B,2,0)</f>
        <v>21</v>
      </c>
      <c r="E85" s="14"/>
      <c r="F85" s="14"/>
      <c r="G85" s="14"/>
      <c r="H85" s="14"/>
      <c r="I85" s="14"/>
      <c r="J85" s="14"/>
      <c r="K85" s="14"/>
      <c r="L85" s="14"/>
      <c r="M85" s="204">
        <f t="shared" si="388"/>
        <v>0</v>
      </c>
      <c r="N85" s="15">
        <f t="shared" si="389"/>
        <v>0</v>
      </c>
      <c r="O85" s="15">
        <f t="shared" si="390"/>
        <v>0</v>
      </c>
      <c r="P85" s="15">
        <f t="shared" si="391"/>
        <v>0</v>
      </c>
      <c r="Q85" s="204">
        <f t="shared" si="392"/>
        <v>0</v>
      </c>
      <c r="R85" s="15">
        <f t="shared" si="393"/>
        <v>0</v>
      </c>
      <c r="S85" s="15">
        <f t="shared" si="394"/>
        <v>0</v>
      </c>
      <c r="T85" s="15">
        <f t="shared" si="395"/>
        <v>0</v>
      </c>
      <c r="U85" s="9">
        <f t="shared" si="396"/>
        <v>0</v>
      </c>
      <c r="V85" s="9">
        <f t="shared" si="397"/>
        <v>0</v>
      </c>
      <c r="W85" s="28">
        <f t="shared" si="398"/>
        <v>0</v>
      </c>
      <c r="X85" s="9">
        <f t="shared" si="399"/>
        <v>0</v>
      </c>
      <c r="Y85" s="9">
        <f t="shared" si="400"/>
        <v>0</v>
      </c>
      <c r="Z85" s="28">
        <f t="shared" si="401"/>
        <v>0</v>
      </c>
      <c r="AA85" s="8"/>
      <c r="AB85" s="155">
        <f>IF(OR($M85="",$M85=0),0,IF(AB$2&lt;10,VLOOKUP(TEXT($C85,"МММ"),'Расчет нагрузки'!$AA$2:$AE$13,AB$2,0),$D85*AB$2))</f>
        <v>0</v>
      </c>
      <c r="AC85" s="155">
        <f>IF(OR($Q85="",$Q85=0),0,IF(AC$2&lt;10,VLOOKUP(TEXT($C85,"МММ"),'Расчет нагрузки'!$AA$2:$AE$13,AC$2,0),$D85*AC$2))</f>
        <v>0</v>
      </c>
      <c r="AD85" s="8"/>
      <c r="AE85" s="69">
        <v>1</v>
      </c>
      <c r="AF85" s="69">
        <v>1</v>
      </c>
      <c r="AG85" s="8"/>
      <c r="AH85" s="13">
        <f t="shared" ref="AH85:AH87" si="450">E85</f>
        <v>0</v>
      </c>
      <c r="AI85" s="13">
        <f t="shared" ref="AI85:AI87" si="451">F85</f>
        <v>0</v>
      </c>
      <c r="AJ85" s="13">
        <f t="shared" ref="AJ85:AJ87" si="452">G85</f>
        <v>0</v>
      </c>
      <c r="AK85" s="13">
        <f t="shared" ref="AK85:AK87" si="453">H85</f>
        <v>0</v>
      </c>
      <c r="AL85" s="13">
        <f t="shared" ref="AL85:AL87" si="454">I85</f>
        <v>0</v>
      </c>
      <c r="AM85" s="13">
        <f t="shared" ref="AM85:AM87" si="455">J85</f>
        <v>0</v>
      </c>
      <c r="AN85" s="13">
        <f t="shared" ref="AN85:AN87" si="456">K85</f>
        <v>0</v>
      </c>
      <c r="AO85" s="13">
        <f t="shared" ref="AO85:AO87" si="457">L85</f>
        <v>0</v>
      </c>
      <c r="AP85" s="13">
        <f t="shared" ref="AP85:AP87" si="458">E85</f>
        <v>0</v>
      </c>
      <c r="AQ85" s="13">
        <f t="shared" ref="AQ85:AQ87" si="459">F85</f>
        <v>0</v>
      </c>
      <c r="AR85" s="13">
        <f t="shared" ref="AR85:AR87" si="460">G85</f>
        <v>0</v>
      </c>
      <c r="AS85" s="13">
        <f t="shared" ref="AS85:AS87" si="461">H85</f>
        <v>0</v>
      </c>
      <c r="AT85" s="13">
        <f t="shared" ref="AT85:AT87" si="462">I85</f>
        <v>0</v>
      </c>
      <c r="AU85" s="13">
        <f t="shared" ref="AU85:AU87" si="463">J85</f>
        <v>0</v>
      </c>
      <c r="AV85" s="13">
        <f t="shared" ref="AV85:AV87" si="464">K85</f>
        <v>0</v>
      </c>
      <c r="AW85" s="13">
        <f t="shared" ref="AW85:AW87" si="465">L85</f>
        <v>0</v>
      </c>
      <c r="AX85" s="4"/>
    </row>
    <row r="86" spans="1:50" outlineLevel="1">
      <c r="A86" s="8" t="str">
        <f>IF(C86=Форма!$B$7*1,"1 месяц",IF(C86&gt;Форма!$B$7,(LEFT(A85,SEARCH(" ",A85,1)-1)+1)&amp;" месяц",""))</f>
        <v/>
      </c>
      <c r="B86" s="32" t="str">
        <f>IF(SUM($E$6:$L86)=0,"-",IF(SUM($E86:$L86)&gt;0,IF(AND($C86&gt;=$B$1,$C86&lt;=$B$2)*1=1,$A$1,"факт"),"прогноз"))</f>
        <v>-</v>
      </c>
      <c r="C86" s="33">
        <v>44075</v>
      </c>
      <c r="D86" s="34">
        <f>VLOOKUP($C86,'F1'!$A:$B,2,0)</f>
        <v>22</v>
      </c>
      <c r="E86" s="14"/>
      <c r="F86" s="14"/>
      <c r="G86" s="14"/>
      <c r="H86" s="14"/>
      <c r="I86" s="14"/>
      <c r="J86" s="14"/>
      <c r="K86" s="14"/>
      <c r="L86" s="14"/>
      <c r="M86" s="204">
        <f t="shared" si="388"/>
        <v>0</v>
      </c>
      <c r="N86" s="15">
        <f t="shared" si="389"/>
        <v>0</v>
      </c>
      <c r="O86" s="15">
        <f t="shared" si="390"/>
        <v>0</v>
      </c>
      <c r="P86" s="15">
        <f t="shared" si="391"/>
        <v>0</v>
      </c>
      <c r="Q86" s="204">
        <f t="shared" si="392"/>
        <v>0</v>
      </c>
      <c r="R86" s="15">
        <f t="shared" si="393"/>
        <v>0</v>
      </c>
      <c r="S86" s="15">
        <f t="shared" si="394"/>
        <v>0</v>
      </c>
      <c r="T86" s="15">
        <f t="shared" si="395"/>
        <v>0</v>
      </c>
      <c r="U86" s="9">
        <f t="shared" si="396"/>
        <v>0</v>
      </c>
      <c r="V86" s="9">
        <f t="shared" si="397"/>
        <v>0</v>
      </c>
      <c r="W86" s="28">
        <f t="shared" si="398"/>
        <v>0</v>
      </c>
      <c r="X86" s="9">
        <f t="shared" si="399"/>
        <v>0</v>
      </c>
      <c r="Y86" s="9">
        <f t="shared" si="400"/>
        <v>0</v>
      </c>
      <c r="Z86" s="28">
        <f t="shared" si="401"/>
        <v>0</v>
      </c>
      <c r="AA86" s="8"/>
      <c r="AB86" s="155">
        <f>IF(OR($M86="",$M86=0),0,IF(AB$2&lt;10,VLOOKUP(TEXT($C86,"МММ"),'Расчет нагрузки'!$AA$2:$AE$13,AB$2,0),$D86*AB$2))</f>
        <v>0</v>
      </c>
      <c r="AC86" s="155">
        <f>IF(OR($Q86="",$Q86=0),0,IF(AC$2&lt;10,VLOOKUP(TEXT($C86,"МММ"),'Расчет нагрузки'!$AA$2:$AE$13,AC$2,0),$D86*AC$2))</f>
        <v>0</v>
      </c>
      <c r="AD86" s="8"/>
      <c r="AE86" s="69">
        <v>1</v>
      </c>
      <c r="AF86" s="69">
        <v>1</v>
      </c>
      <c r="AG86" s="8"/>
      <c r="AH86" s="13">
        <f t="shared" si="450"/>
        <v>0</v>
      </c>
      <c r="AI86" s="13">
        <f t="shared" si="451"/>
        <v>0</v>
      </c>
      <c r="AJ86" s="13">
        <f t="shared" si="452"/>
        <v>0</v>
      </c>
      <c r="AK86" s="13">
        <f t="shared" si="453"/>
        <v>0</v>
      </c>
      <c r="AL86" s="13">
        <f t="shared" si="454"/>
        <v>0</v>
      </c>
      <c r="AM86" s="13">
        <f t="shared" si="455"/>
        <v>0</v>
      </c>
      <c r="AN86" s="13">
        <f t="shared" si="456"/>
        <v>0</v>
      </c>
      <c r="AO86" s="13">
        <f t="shared" si="457"/>
        <v>0</v>
      </c>
      <c r="AP86" s="13">
        <f t="shared" si="458"/>
        <v>0</v>
      </c>
      <c r="AQ86" s="13">
        <f t="shared" si="459"/>
        <v>0</v>
      </c>
      <c r="AR86" s="13">
        <f t="shared" si="460"/>
        <v>0</v>
      </c>
      <c r="AS86" s="13">
        <f t="shared" si="461"/>
        <v>0</v>
      </c>
      <c r="AT86" s="13">
        <f t="shared" si="462"/>
        <v>0</v>
      </c>
      <c r="AU86" s="13">
        <f t="shared" si="463"/>
        <v>0</v>
      </c>
      <c r="AV86" s="13">
        <f t="shared" si="464"/>
        <v>0</v>
      </c>
      <c r="AW86" s="13">
        <f t="shared" si="465"/>
        <v>0</v>
      </c>
      <c r="AX86" s="4"/>
    </row>
    <row r="87" spans="1:50" outlineLevel="1">
      <c r="A87" s="8" t="str">
        <f>IF(C87=Форма!$B$7*1,"1 месяц",IF(C87&gt;Форма!$B$7,(LEFT(A86,SEARCH(" ",A86,1)-1)+1)&amp;" месяц",""))</f>
        <v/>
      </c>
      <c r="B87" s="32" t="str">
        <f>IF(SUM($E$6:$L87)=0,"-",IF(SUM($E87:$L87)&gt;0,IF(AND($C87&gt;=$B$1,$C87&lt;=$B$2)*1=1,$A$1,"факт"),"прогноз"))</f>
        <v>-</v>
      </c>
      <c r="C87" s="33">
        <v>44105</v>
      </c>
      <c r="D87" s="34">
        <f>VLOOKUP($C87,'F1'!$A:$B,2,0)</f>
        <v>22</v>
      </c>
      <c r="E87" s="14"/>
      <c r="F87" s="14"/>
      <c r="G87" s="14"/>
      <c r="H87" s="14"/>
      <c r="I87" s="14"/>
      <c r="J87" s="14"/>
      <c r="K87" s="14"/>
      <c r="L87" s="14"/>
      <c r="M87" s="204">
        <f t="shared" si="388"/>
        <v>0</v>
      </c>
      <c r="N87" s="15">
        <f t="shared" si="389"/>
        <v>0</v>
      </c>
      <c r="O87" s="15">
        <f t="shared" si="390"/>
        <v>0</v>
      </c>
      <c r="P87" s="15">
        <f t="shared" si="391"/>
        <v>0</v>
      </c>
      <c r="Q87" s="204">
        <f t="shared" si="392"/>
        <v>0</v>
      </c>
      <c r="R87" s="15">
        <f t="shared" si="393"/>
        <v>0</v>
      </c>
      <c r="S87" s="15">
        <f t="shared" si="394"/>
        <v>0</v>
      </c>
      <c r="T87" s="15">
        <f t="shared" si="395"/>
        <v>0</v>
      </c>
      <c r="U87" s="9">
        <f t="shared" si="396"/>
        <v>0</v>
      </c>
      <c r="V87" s="9">
        <f t="shared" si="397"/>
        <v>0</v>
      </c>
      <c r="W87" s="28">
        <f t="shared" si="398"/>
        <v>0</v>
      </c>
      <c r="X87" s="9">
        <f t="shared" si="399"/>
        <v>0</v>
      </c>
      <c r="Y87" s="9">
        <f t="shared" si="400"/>
        <v>0</v>
      </c>
      <c r="Z87" s="28">
        <f t="shared" si="401"/>
        <v>0</v>
      </c>
      <c r="AA87" s="8"/>
      <c r="AB87" s="155">
        <f>IF(OR($M87="",$M87=0),0,IF(AB$2&lt;10,VLOOKUP(TEXT($C87,"МММ"),'Расчет нагрузки'!$AA$2:$AE$13,AB$2,0),$D87*AB$2))</f>
        <v>0</v>
      </c>
      <c r="AC87" s="155">
        <f>IF(OR($Q87="",$Q87=0),0,IF(AC$2&lt;10,VLOOKUP(TEXT($C87,"МММ"),'Расчет нагрузки'!$AA$2:$AE$13,AC$2,0),$D87*AC$2))</f>
        <v>0</v>
      </c>
      <c r="AD87" s="8"/>
      <c r="AE87" s="69">
        <v>1</v>
      </c>
      <c r="AF87" s="69">
        <v>1</v>
      </c>
      <c r="AG87" s="8"/>
      <c r="AH87" s="13">
        <f t="shared" si="450"/>
        <v>0</v>
      </c>
      <c r="AI87" s="13">
        <f t="shared" si="451"/>
        <v>0</v>
      </c>
      <c r="AJ87" s="13">
        <f t="shared" si="452"/>
        <v>0</v>
      </c>
      <c r="AK87" s="13">
        <f t="shared" si="453"/>
        <v>0</v>
      </c>
      <c r="AL87" s="13">
        <f t="shared" si="454"/>
        <v>0</v>
      </c>
      <c r="AM87" s="13">
        <f t="shared" si="455"/>
        <v>0</v>
      </c>
      <c r="AN87" s="13">
        <f t="shared" si="456"/>
        <v>0</v>
      </c>
      <c r="AO87" s="13">
        <f t="shared" si="457"/>
        <v>0</v>
      </c>
      <c r="AP87" s="13">
        <f t="shared" si="458"/>
        <v>0</v>
      </c>
      <c r="AQ87" s="13">
        <f t="shared" si="459"/>
        <v>0</v>
      </c>
      <c r="AR87" s="13">
        <f t="shared" si="460"/>
        <v>0</v>
      </c>
      <c r="AS87" s="13">
        <f t="shared" si="461"/>
        <v>0</v>
      </c>
      <c r="AT87" s="13">
        <f t="shared" si="462"/>
        <v>0</v>
      </c>
      <c r="AU87" s="13">
        <f t="shared" si="463"/>
        <v>0</v>
      </c>
      <c r="AV87" s="13">
        <f t="shared" si="464"/>
        <v>0</v>
      </c>
      <c r="AW87" s="13">
        <f t="shared" si="465"/>
        <v>0</v>
      </c>
      <c r="AX87" s="4"/>
    </row>
    <row r="88" spans="1:50" outlineLevel="1">
      <c r="A88" s="8" t="str">
        <f>IF(C88=Форма!$B$7*1,"1 месяц",IF(C88&gt;Форма!$B$7,(LEFT(A87,SEARCH(" ",A87,1)-1)+1)&amp;" месяц",""))</f>
        <v/>
      </c>
      <c r="B88" s="32" t="str">
        <f>IF(SUM($E$6:$L88)=0,"-",IF(SUM($E88:$L88)&gt;0,IF(AND($C88&gt;=$B$1,$C88&lt;=$B$2)*1=1,$A$1,"факт"),"прогноз"))</f>
        <v>-</v>
      </c>
      <c r="C88" s="33">
        <v>44136</v>
      </c>
      <c r="D88" s="34">
        <f>VLOOKUP($C88,'F1'!$A:$B,2,0)</f>
        <v>20</v>
      </c>
      <c r="E88" s="14"/>
      <c r="F88" s="14"/>
      <c r="G88" s="14"/>
      <c r="H88" s="14"/>
      <c r="I88" s="14"/>
      <c r="J88" s="14"/>
      <c r="K88" s="14"/>
      <c r="L88" s="14"/>
      <c r="M88" s="204">
        <f t="shared" si="388"/>
        <v>0</v>
      </c>
      <c r="N88" s="15">
        <f t="shared" si="389"/>
        <v>0</v>
      </c>
      <c r="O88" s="15">
        <f t="shared" si="390"/>
        <v>0</v>
      </c>
      <c r="P88" s="15">
        <f t="shared" si="391"/>
        <v>0</v>
      </c>
      <c r="Q88" s="204">
        <f t="shared" si="392"/>
        <v>0</v>
      </c>
      <c r="R88" s="15">
        <f t="shared" si="393"/>
        <v>0</v>
      </c>
      <c r="S88" s="15">
        <f t="shared" si="394"/>
        <v>0</v>
      </c>
      <c r="T88" s="15">
        <f t="shared" si="395"/>
        <v>0</v>
      </c>
      <c r="U88" s="9">
        <f t="shared" si="396"/>
        <v>0</v>
      </c>
      <c r="V88" s="9">
        <f t="shared" si="397"/>
        <v>0</v>
      </c>
      <c r="W88" s="28">
        <f t="shared" si="398"/>
        <v>0</v>
      </c>
      <c r="X88" s="9">
        <f t="shared" si="399"/>
        <v>0</v>
      </c>
      <c r="Y88" s="9">
        <f t="shared" si="400"/>
        <v>0</v>
      </c>
      <c r="Z88" s="28">
        <f t="shared" si="401"/>
        <v>0</v>
      </c>
      <c r="AA88" s="8"/>
      <c r="AB88" s="155">
        <f>IF(OR($M88="",$M88=0),0,IF(AB$2&lt;10,VLOOKUP(TEXT($C88,"МММ"),'Расчет нагрузки'!$AA$2:$AE$13,AB$2,0),$D88*AB$2))</f>
        <v>0</v>
      </c>
      <c r="AC88" s="155">
        <f>IF(OR($Q88="",$Q88=0),0,IF(AC$2&lt;10,VLOOKUP(TEXT($C88,"МММ"),'Расчет нагрузки'!$AA$2:$AE$13,AC$2,0),$D88*AC$2))</f>
        <v>0</v>
      </c>
      <c r="AD88" s="8"/>
      <c r="AE88" s="69">
        <v>1</v>
      </c>
      <c r="AF88" s="69">
        <v>1</v>
      </c>
      <c r="AG88" s="8"/>
      <c r="AH88" s="13">
        <f t="shared" ref="AH88:AH89" si="466">E88</f>
        <v>0</v>
      </c>
      <c r="AI88" s="13">
        <f t="shared" ref="AI88:AI89" si="467">F88</f>
        <v>0</v>
      </c>
      <c r="AJ88" s="13">
        <f t="shared" ref="AJ88:AJ89" si="468">G88</f>
        <v>0</v>
      </c>
      <c r="AK88" s="13">
        <f t="shared" ref="AK88:AK89" si="469">H88</f>
        <v>0</v>
      </c>
      <c r="AL88" s="13">
        <f t="shared" ref="AL88:AL89" si="470">I88</f>
        <v>0</v>
      </c>
      <c r="AM88" s="13">
        <f t="shared" ref="AM88:AM89" si="471">J88</f>
        <v>0</v>
      </c>
      <c r="AN88" s="13">
        <f t="shared" ref="AN88:AN89" si="472">K88</f>
        <v>0</v>
      </c>
      <c r="AO88" s="13">
        <f t="shared" ref="AO88:AO89" si="473">L88</f>
        <v>0</v>
      </c>
      <c r="AP88" s="13">
        <f t="shared" ref="AP88:AP89" si="474">E88</f>
        <v>0</v>
      </c>
      <c r="AQ88" s="13">
        <f t="shared" ref="AQ88:AQ89" si="475">F88</f>
        <v>0</v>
      </c>
      <c r="AR88" s="13">
        <f t="shared" ref="AR88:AR89" si="476">G88</f>
        <v>0</v>
      </c>
      <c r="AS88" s="13">
        <f t="shared" ref="AS88:AS89" si="477">H88</f>
        <v>0</v>
      </c>
      <c r="AT88" s="13">
        <f t="shared" ref="AT88:AT89" si="478">I88</f>
        <v>0</v>
      </c>
      <c r="AU88" s="13">
        <f t="shared" ref="AU88:AU89" si="479">J88</f>
        <v>0</v>
      </c>
      <c r="AV88" s="13">
        <f t="shared" ref="AV88:AV89" si="480">K88</f>
        <v>0</v>
      </c>
      <c r="AW88" s="13">
        <f t="shared" ref="AW88:AW89" si="481">L88</f>
        <v>0</v>
      </c>
      <c r="AX88" s="4"/>
    </row>
    <row r="89" spans="1:50" outlineLevel="1">
      <c r="A89" s="8" t="str">
        <f>IF(C89=Форма!$B$7*1,"1 месяц",IF(C89&gt;Форма!$B$7,(LEFT(A88,SEARCH(" ",A88,1)-1)+1)&amp;" месяц",""))</f>
        <v/>
      </c>
      <c r="B89" s="32" t="str">
        <f>IF(SUM($E$6:$L89)=0,"-",IF(SUM($E89:$L89)&gt;0,IF(AND($C89&gt;=$B$1,$C89&lt;=$B$2)*1=1,$A$1,"факт"),"прогноз"))</f>
        <v>-</v>
      </c>
      <c r="C89" s="33">
        <v>44166</v>
      </c>
      <c r="D89" s="34">
        <f>VLOOKUP($C89,'F1'!$A:$B,2,0)</f>
        <v>23</v>
      </c>
      <c r="E89" s="14"/>
      <c r="F89" s="14"/>
      <c r="G89" s="14"/>
      <c r="H89" s="14"/>
      <c r="I89" s="14"/>
      <c r="J89" s="14"/>
      <c r="K89" s="14"/>
      <c r="L89" s="14"/>
      <c r="M89" s="204">
        <f t="shared" si="388"/>
        <v>0</v>
      </c>
      <c r="N89" s="15">
        <f t="shared" si="389"/>
        <v>0</v>
      </c>
      <c r="O89" s="15">
        <f t="shared" si="390"/>
        <v>0</v>
      </c>
      <c r="P89" s="15">
        <f t="shared" si="391"/>
        <v>0</v>
      </c>
      <c r="Q89" s="204">
        <f t="shared" si="392"/>
        <v>0</v>
      </c>
      <c r="R89" s="15">
        <f t="shared" si="393"/>
        <v>0</v>
      </c>
      <c r="S89" s="15">
        <f t="shared" si="394"/>
        <v>0</v>
      </c>
      <c r="T89" s="15">
        <f t="shared" si="395"/>
        <v>0</v>
      </c>
      <c r="U89" s="9">
        <f t="shared" si="396"/>
        <v>0</v>
      </c>
      <c r="V89" s="9">
        <f t="shared" si="397"/>
        <v>0</v>
      </c>
      <c r="W89" s="28">
        <f t="shared" si="398"/>
        <v>0</v>
      </c>
      <c r="X89" s="9">
        <f t="shared" si="399"/>
        <v>0</v>
      </c>
      <c r="Y89" s="9">
        <f t="shared" si="400"/>
        <v>0</v>
      </c>
      <c r="Z89" s="28">
        <f t="shared" si="401"/>
        <v>0</v>
      </c>
      <c r="AA89" s="8"/>
      <c r="AB89" s="155">
        <f>IF(OR($M89="",$M89=0),0,IF(AB$2&lt;10,VLOOKUP(TEXT($C89,"МММ"),'Расчет нагрузки'!$AA$2:$AE$13,AB$2,0),$D89*AB$2))</f>
        <v>0</v>
      </c>
      <c r="AC89" s="155">
        <f>IF(OR($Q89="",$Q89=0),0,IF(AC$2&lt;10,VLOOKUP(TEXT($C89,"МММ"),'Расчет нагрузки'!$AA$2:$AE$13,AC$2,0),$D89*AC$2))</f>
        <v>0</v>
      </c>
      <c r="AD89" s="8"/>
      <c r="AE89" s="69">
        <v>1</v>
      </c>
      <c r="AF89" s="69">
        <v>1</v>
      </c>
      <c r="AG89" s="8"/>
      <c r="AH89" s="13">
        <f t="shared" si="466"/>
        <v>0</v>
      </c>
      <c r="AI89" s="13">
        <f t="shared" si="467"/>
        <v>0</v>
      </c>
      <c r="AJ89" s="13">
        <f t="shared" si="468"/>
        <v>0</v>
      </c>
      <c r="AK89" s="13">
        <f t="shared" si="469"/>
        <v>0</v>
      </c>
      <c r="AL89" s="13">
        <f t="shared" si="470"/>
        <v>0</v>
      </c>
      <c r="AM89" s="13">
        <f t="shared" si="471"/>
        <v>0</v>
      </c>
      <c r="AN89" s="13">
        <f t="shared" si="472"/>
        <v>0</v>
      </c>
      <c r="AO89" s="13">
        <f t="shared" si="473"/>
        <v>0</v>
      </c>
      <c r="AP89" s="13">
        <f t="shared" si="474"/>
        <v>0</v>
      </c>
      <c r="AQ89" s="13">
        <f t="shared" si="475"/>
        <v>0</v>
      </c>
      <c r="AR89" s="13">
        <f t="shared" si="476"/>
        <v>0</v>
      </c>
      <c r="AS89" s="13">
        <f t="shared" si="477"/>
        <v>0</v>
      </c>
      <c r="AT89" s="13">
        <f t="shared" si="478"/>
        <v>0</v>
      </c>
      <c r="AU89" s="13">
        <f t="shared" si="479"/>
        <v>0</v>
      </c>
      <c r="AV89" s="13">
        <f t="shared" si="480"/>
        <v>0</v>
      </c>
      <c r="AW89" s="13">
        <f t="shared" si="481"/>
        <v>0</v>
      </c>
      <c r="AX89" s="4"/>
    </row>
    <row r="90" spans="1:50" outlineLevel="1">
      <c r="A90" s="8" t="str">
        <f>IF(C90=Форма!$B$7*1,"1 месяц",IF(C90&gt;Форма!$B$7,(LEFT(A89,SEARCH(" ",A89,1)-1)+1)&amp;" месяц",""))</f>
        <v/>
      </c>
      <c r="B90" s="32" t="str">
        <f>IF(SUM($E$6:$L90)=0,"-",IF(SUM($E90:$L90)&gt;0,IF(AND($C90&gt;=$B$1,$C90&lt;=$B$2)*1=1,$A$1,"факт"),"прогноз"))</f>
        <v>-</v>
      </c>
      <c r="C90" s="33">
        <v>44197</v>
      </c>
      <c r="D90" s="34">
        <f>VLOOKUP($C90,'F1'!$A:$B,2,0)</f>
        <v>15</v>
      </c>
      <c r="E90" s="14"/>
      <c r="F90" s="14"/>
      <c r="G90" s="14"/>
      <c r="H90" s="14"/>
      <c r="I90" s="14"/>
      <c r="J90" s="14"/>
      <c r="K90" s="14"/>
      <c r="L90" s="14"/>
      <c r="M90" s="204">
        <f t="shared" ref="M90:M101" si="482">E90/$D90</f>
        <v>0</v>
      </c>
      <c r="N90" s="15">
        <f t="shared" ref="N90:N101" si="483">F90/$D90</f>
        <v>0</v>
      </c>
      <c r="O90" s="15">
        <f t="shared" ref="O90:O101" si="484">G90/$D90</f>
        <v>0</v>
      </c>
      <c r="P90" s="15">
        <f t="shared" ref="P90:P101" si="485">H90/$D90</f>
        <v>0</v>
      </c>
      <c r="Q90" s="204">
        <f t="shared" ref="Q90:Q101" si="486">I90/$D90</f>
        <v>0</v>
      </c>
      <c r="R90" s="15">
        <f t="shared" ref="R90:R101" si="487">J90/$D90</f>
        <v>0</v>
      </c>
      <c r="S90" s="15">
        <f t="shared" ref="S90:S101" si="488">K90/$D90</f>
        <v>0</v>
      </c>
      <c r="T90" s="15">
        <f t="shared" ref="T90:T101" si="489">L90/$D90</f>
        <v>0</v>
      </c>
      <c r="U90" s="9">
        <f t="shared" ref="U90:U101" si="490">IFERROR(N90/M90,)</f>
        <v>0</v>
      </c>
      <c r="V90" s="9">
        <f t="shared" ref="V90:V101" si="491">IFERROR(O90/M90,)</f>
        <v>0</v>
      </c>
      <c r="W90" s="28">
        <f t="shared" ref="W90:W101" si="492">IFERROR(P90/M90,)</f>
        <v>0</v>
      </c>
      <c r="X90" s="9">
        <f t="shared" ref="X90:X101" si="493">IFERROR(R90/Q90,)</f>
        <v>0</v>
      </c>
      <c r="Y90" s="9">
        <f t="shared" ref="Y90:Y101" si="494">IFERROR(S90/Q90,)</f>
        <v>0</v>
      </c>
      <c r="Z90" s="28">
        <f t="shared" ref="Z90:Z101" si="495">IFERROR(T90/Q90,)</f>
        <v>0</v>
      </c>
      <c r="AA90" s="8"/>
      <c r="AB90" s="155">
        <f>IF(OR($M90="",$M90=0),0,IF(AB$2&lt;10,VLOOKUP(TEXT($C90,"МММ"),'Расчет нагрузки'!$AA$2:$AE$13,AB$2,0),$D90*AB$2))</f>
        <v>0</v>
      </c>
      <c r="AC90" s="155">
        <f>IF(OR($Q90="",$Q90=0),0,IF(AC$2&lt;10,VLOOKUP(TEXT($C90,"МММ"),'Расчет нагрузки'!$AA$2:$AE$13,AC$2,0),$D90*AC$2))</f>
        <v>0</v>
      </c>
      <c r="AD90" s="8"/>
      <c r="AE90" s="69">
        <v>1</v>
      </c>
      <c r="AF90" s="69">
        <v>1</v>
      </c>
      <c r="AG90" s="8"/>
      <c r="AH90" s="13">
        <f t="shared" ref="AH90:AH97" si="496">E90</f>
        <v>0</v>
      </c>
      <c r="AI90" s="13">
        <f t="shared" ref="AI90:AI97" si="497">F90</f>
        <v>0</v>
      </c>
      <c r="AJ90" s="13">
        <f t="shared" ref="AJ90:AJ97" si="498">G90</f>
        <v>0</v>
      </c>
      <c r="AK90" s="13">
        <f t="shared" ref="AK90:AK97" si="499">H90</f>
        <v>0</v>
      </c>
      <c r="AL90" s="13">
        <f t="shared" ref="AL90:AL97" si="500">I90</f>
        <v>0</v>
      </c>
      <c r="AM90" s="13">
        <f t="shared" ref="AM90:AM97" si="501">J90</f>
        <v>0</v>
      </c>
      <c r="AN90" s="13">
        <f t="shared" ref="AN90:AN97" si="502">K90</f>
        <v>0</v>
      </c>
      <c r="AO90" s="13">
        <f t="shared" ref="AO90:AO97" si="503">L90</f>
        <v>0</v>
      </c>
      <c r="AP90" s="13">
        <f t="shared" ref="AP90:AP97" si="504">E90</f>
        <v>0</v>
      </c>
      <c r="AQ90" s="13">
        <f t="shared" ref="AQ90:AQ97" si="505">F90</f>
        <v>0</v>
      </c>
      <c r="AR90" s="13">
        <f t="shared" ref="AR90:AR97" si="506">G90</f>
        <v>0</v>
      </c>
      <c r="AS90" s="13">
        <f t="shared" ref="AS90:AS97" si="507">H90</f>
        <v>0</v>
      </c>
      <c r="AT90" s="13">
        <f t="shared" ref="AT90:AT97" si="508">I90</f>
        <v>0</v>
      </c>
      <c r="AU90" s="13">
        <f t="shared" ref="AU90:AU97" si="509">J90</f>
        <v>0</v>
      </c>
      <c r="AV90" s="13">
        <f t="shared" ref="AV90:AV97" si="510">K90</f>
        <v>0</v>
      </c>
      <c r="AW90" s="13">
        <f t="shared" ref="AW90:AW97" si="511">L90</f>
        <v>0</v>
      </c>
      <c r="AX90" s="4"/>
    </row>
    <row r="91" spans="1:50" outlineLevel="1">
      <c r="A91" s="8" t="str">
        <f>IF(C91=Форма!$B$7*1,"1 месяц",IF(C91&gt;Форма!$B$7,(LEFT(A90,SEARCH(" ",A90,1)-1)+1)&amp;" месяц",""))</f>
        <v/>
      </c>
      <c r="B91" s="32" t="str">
        <f>IF(SUM($E$6:$L91)=0,"-",IF(SUM($E91:$L91)&gt;0,IF(AND($C91&gt;=$B$1,$C91&lt;=$B$2)*1=1,$A$1,"факт"),"прогноз"))</f>
        <v>-</v>
      </c>
      <c r="C91" s="33">
        <v>44228</v>
      </c>
      <c r="D91" s="34">
        <f>VLOOKUP($C91,'F1'!$A:$B,2,0)</f>
        <v>19</v>
      </c>
      <c r="E91" s="14"/>
      <c r="F91" s="14"/>
      <c r="G91" s="14"/>
      <c r="H91" s="14"/>
      <c r="I91" s="14"/>
      <c r="J91" s="14"/>
      <c r="K91" s="14"/>
      <c r="L91" s="14"/>
      <c r="M91" s="204">
        <f t="shared" si="482"/>
        <v>0</v>
      </c>
      <c r="N91" s="15">
        <f t="shared" si="483"/>
        <v>0</v>
      </c>
      <c r="O91" s="15">
        <f t="shared" si="484"/>
        <v>0</v>
      </c>
      <c r="P91" s="15">
        <f t="shared" si="485"/>
        <v>0</v>
      </c>
      <c r="Q91" s="204">
        <f t="shared" si="486"/>
        <v>0</v>
      </c>
      <c r="R91" s="15">
        <f t="shared" si="487"/>
        <v>0</v>
      </c>
      <c r="S91" s="15">
        <f t="shared" si="488"/>
        <v>0</v>
      </c>
      <c r="T91" s="15">
        <f t="shared" si="489"/>
        <v>0</v>
      </c>
      <c r="U91" s="9">
        <f t="shared" si="490"/>
        <v>0</v>
      </c>
      <c r="V91" s="9">
        <f t="shared" si="491"/>
        <v>0</v>
      </c>
      <c r="W91" s="28">
        <f t="shared" si="492"/>
        <v>0</v>
      </c>
      <c r="X91" s="9">
        <f t="shared" si="493"/>
        <v>0</v>
      </c>
      <c r="Y91" s="9">
        <f t="shared" si="494"/>
        <v>0</v>
      </c>
      <c r="Z91" s="28">
        <f t="shared" si="495"/>
        <v>0</v>
      </c>
      <c r="AA91" s="8"/>
      <c r="AB91" s="155">
        <f>IF(OR($M91="",$M91=0),0,IF(AB$2&lt;10,VLOOKUP(TEXT($C91,"МММ"),'Расчет нагрузки'!$AA$2:$AE$13,AB$2,0),$D91*AB$2))</f>
        <v>0</v>
      </c>
      <c r="AC91" s="155">
        <f>IF(OR($Q91="",$Q91=0),0,IF(AC$2&lt;10,VLOOKUP(TEXT($C91,"МММ"),'Расчет нагрузки'!$AA$2:$AE$13,AC$2,0),$D91*AC$2))</f>
        <v>0</v>
      </c>
      <c r="AD91" s="8"/>
      <c r="AE91" s="69">
        <v>1</v>
      </c>
      <c r="AF91" s="69">
        <v>1</v>
      </c>
      <c r="AG91" s="8"/>
      <c r="AH91" s="13">
        <f t="shared" si="496"/>
        <v>0</v>
      </c>
      <c r="AI91" s="13">
        <f t="shared" si="497"/>
        <v>0</v>
      </c>
      <c r="AJ91" s="13">
        <f t="shared" si="498"/>
        <v>0</v>
      </c>
      <c r="AK91" s="13">
        <f t="shared" si="499"/>
        <v>0</v>
      </c>
      <c r="AL91" s="13">
        <f t="shared" si="500"/>
        <v>0</v>
      </c>
      <c r="AM91" s="13">
        <f t="shared" si="501"/>
        <v>0</v>
      </c>
      <c r="AN91" s="13">
        <f t="shared" si="502"/>
        <v>0</v>
      </c>
      <c r="AO91" s="13">
        <f t="shared" si="503"/>
        <v>0</v>
      </c>
      <c r="AP91" s="13">
        <f t="shared" si="504"/>
        <v>0</v>
      </c>
      <c r="AQ91" s="13">
        <f t="shared" si="505"/>
        <v>0</v>
      </c>
      <c r="AR91" s="13">
        <f t="shared" si="506"/>
        <v>0</v>
      </c>
      <c r="AS91" s="13">
        <f t="shared" si="507"/>
        <v>0</v>
      </c>
      <c r="AT91" s="13">
        <f t="shared" si="508"/>
        <v>0</v>
      </c>
      <c r="AU91" s="13">
        <f t="shared" si="509"/>
        <v>0</v>
      </c>
      <c r="AV91" s="13">
        <f t="shared" si="510"/>
        <v>0</v>
      </c>
      <c r="AW91" s="13">
        <f t="shared" si="511"/>
        <v>0</v>
      </c>
      <c r="AX91" s="4"/>
    </row>
    <row r="92" spans="1:50" outlineLevel="1">
      <c r="A92" s="8" t="str">
        <f>IF(C92=Форма!$B$7*1,"1 месяц",IF(C92&gt;Форма!$B$7,(LEFT(A91,SEARCH(" ",A91,1)-1)+1)&amp;" месяц",""))</f>
        <v/>
      </c>
      <c r="B92" s="32" t="str">
        <f>IF(SUM($E$6:$L92)=0,"-",IF(SUM($E92:$L92)&gt;0,IF(AND($C92&gt;=$B$1,$C92&lt;=$B$2)*1=1,$A$1,"факт"),"прогноз"))</f>
        <v>-</v>
      </c>
      <c r="C92" s="33">
        <v>44256</v>
      </c>
      <c r="D92" s="34">
        <f>VLOOKUP($C92,'F1'!$A:$B,2,0)</f>
        <v>22</v>
      </c>
      <c r="E92" s="14"/>
      <c r="F92" s="14"/>
      <c r="G92" s="14"/>
      <c r="H92" s="14"/>
      <c r="I92" s="14"/>
      <c r="J92" s="14"/>
      <c r="K92" s="14"/>
      <c r="L92" s="14"/>
      <c r="M92" s="204">
        <f t="shared" si="482"/>
        <v>0</v>
      </c>
      <c r="N92" s="15">
        <f t="shared" si="483"/>
        <v>0</v>
      </c>
      <c r="O92" s="15">
        <f t="shared" si="484"/>
        <v>0</v>
      </c>
      <c r="P92" s="15">
        <f t="shared" si="485"/>
        <v>0</v>
      </c>
      <c r="Q92" s="204">
        <f t="shared" si="486"/>
        <v>0</v>
      </c>
      <c r="R92" s="15">
        <f t="shared" si="487"/>
        <v>0</v>
      </c>
      <c r="S92" s="15">
        <f t="shared" si="488"/>
        <v>0</v>
      </c>
      <c r="T92" s="15">
        <f t="shared" si="489"/>
        <v>0</v>
      </c>
      <c r="U92" s="9">
        <f t="shared" si="490"/>
        <v>0</v>
      </c>
      <c r="V92" s="9">
        <f t="shared" si="491"/>
        <v>0</v>
      </c>
      <c r="W92" s="28">
        <f t="shared" si="492"/>
        <v>0</v>
      </c>
      <c r="X92" s="9">
        <f t="shared" si="493"/>
        <v>0</v>
      </c>
      <c r="Y92" s="9">
        <f t="shared" si="494"/>
        <v>0</v>
      </c>
      <c r="Z92" s="28">
        <f t="shared" si="495"/>
        <v>0</v>
      </c>
      <c r="AA92" s="8"/>
      <c r="AB92" s="155">
        <f>IF(OR($M92="",$M92=0),0,IF(AB$2&lt;10,VLOOKUP(TEXT($C92,"МММ"),'Расчет нагрузки'!$AA$2:$AE$13,AB$2,0),$D92*AB$2))</f>
        <v>0</v>
      </c>
      <c r="AC92" s="155">
        <f>IF(OR($Q92="",$Q92=0),0,IF(AC$2&lt;10,VLOOKUP(TEXT($C92,"МММ"),'Расчет нагрузки'!$AA$2:$AE$13,AC$2,0),$D92*AC$2))</f>
        <v>0</v>
      </c>
      <c r="AD92" s="8"/>
      <c r="AE92" s="69">
        <v>1</v>
      </c>
      <c r="AF92" s="69">
        <v>1</v>
      </c>
      <c r="AG92" s="8"/>
      <c r="AH92" s="13">
        <f t="shared" si="496"/>
        <v>0</v>
      </c>
      <c r="AI92" s="13">
        <f t="shared" si="497"/>
        <v>0</v>
      </c>
      <c r="AJ92" s="13">
        <f t="shared" si="498"/>
        <v>0</v>
      </c>
      <c r="AK92" s="13">
        <f t="shared" si="499"/>
        <v>0</v>
      </c>
      <c r="AL92" s="13">
        <f t="shared" si="500"/>
        <v>0</v>
      </c>
      <c r="AM92" s="13">
        <f t="shared" si="501"/>
        <v>0</v>
      </c>
      <c r="AN92" s="13">
        <f t="shared" si="502"/>
        <v>0</v>
      </c>
      <c r="AO92" s="13">
        <f t="shared" si="503"/>
        <v>0</v>
      </c>
      <c r="AP92" s="13">
        <f t="shared" si="504"/>
        <v>0</v>
      </c>
      <c r="AQ92" s="13">
        <f t="shared" si="505"/>
        <v>0</v>
      </c>
      <c r="AR92" s="13">
        <f t="shared" si="506"/>
        <v>0</v>
      </c>
      <c r="AS92" s="13">
        <f t="shared" si="507"/>
        <v>0</v>
      </c>
      <c r="AT92" s="13">
        <f t="shared" si="508"/>
        <v>0</v>
      </c>
      <c r="AU92" s="13">
        <f t="shared" si="509"/>
        <v>0</v>
      </c>
      <c r="AV92" s="13">
        <f t="shared" si="510"/>
        <v>0</v>
      </c>
      <c r="AW92" s="13">
        <f t="shared" si="511"/>
        <v>0</v>
      </c>
      <c r="AX92" s="4"/>
    </row>
    <row r="93" spans="1:50" outlineLevel="1">
      <c r="A93" s="8" t="str">
        <f>IF(C93=Форма!$B$7*1,"1 месяц",IF(C93&gt;Форма!$B$7,(LEFT(A92,SEARCH(" ",A92,1)-1)+1)&amp;" месяц",""))</f>
        <v/>
      </c>
      <c r="B93" s="32" t="str">
        <f>IF(SUM($E$6:$L93)=0,"-",IF(SUM($E93:$L93)&gt;0,IF(AND($C93&gt;=$B$1,$C93&lt;=$B$2)*1=1,$A$1,"факт"),"прогноз"))</f>
        <v>-</v>
      </c>
      <c r="C93" s="33">
        <v>44287</v>
      </c>
      <c r="D93" s="34">
        <f>VLOOKUP($C93,'F1'!$A:$B,2,0)</f>
        <v>22</v>
      </c>
      <c r="E93" s="14"/>
      <c r="F93" s="14"/>
      <c r="G93" s="14"/>
      <c r="H93" s="14"/>
      <c r="I93" s="14"/>
      <c r="J93" s="14"/>
      <c r="K93" s="14"/>
      <c r="L93" s="14"/>
      <c r="M93" s="204">
        <f t="shared" si="482"/>
        <v>0</v>
      </c>
      <c r="N93" s="15">
        <f t="shared" si="483"/>
        <v>0</v>
      </c>
      <c r="O93" s="15">
        <f t="shared" si="484"/>
        <v>0</v>
      </c>
      <c r="P93" s="15">
        <f t="shared" si="485"/>
        <v>0</v>
      </c>
      <c r="Q93" s="204">
        <f t="shared" si="486"/>
        <v>0</v>
      </c>
      <c r="R93" s="15">
        <f t="shared" si="487"/>
        <v>0</v>
      </c>
      <c r="S93" s="15">
        <f t="shared" si="488"/>
        <v>0</v>
      </c>
      <c r="T93" s="15">
        <f t="shared" si="489"/>
        <v>0</v>
      </c>
      <c r="U93" s="9">
        <f t="shared" si="490"/>
        <v>0</v>
      </c>
      <c r="V93" s="9">
        <f t="shared" si="491"/>
        <v>0</v>
      </c>
      <c r="W93" s="28">
        <f t="shared" si="492"/>
        <v>0</v>
      </c>
      <c r="X93" s="9">
        <f t="shared" si="493"/>
        <v>0</v>
      </c>
      <c r="Y93" s="9">
        <f t="shared" si="494"/>
        <v>0</v>
      </c>
      <c r="Z93" s="28">
        <f t="shared" si="495"/>
        <v>0</v>
      </c>
      <c r="AA93" s="8"/>
      <c r="AB93" s="155">
        <f>IF(OR($M93="",$M93=0),0,IF(AB$2&lt;10,VLOOKUP(TEXT($C93,"МММ"),'Расчет нагрузки'!$AA$2:$AE$13,AB$2,0),$D93*AB$2))</f>
        <v>0</v>
      </c>
      <c r="AC93" s="155">
        <f>IF(OR($Q93="",$Q93=0),0,IF(AC$2&lt;10,VLOOKUP(TEXT($C93,"МММ"),'Расчет нагрузки'!$AA$2:$AE$13,AC$2,0),$D93*AC$2))</f>
        <v>0</v>
      </c>
      <c r="AD93" s="8"/>
      <c r="AE93" s="69">
        <v>1</v>
      </c>
      <c r="AF93" s="69">
        <v>1</v>
      </c>
      <c r="AG93" s="8"/>
      <c r="AH93" s="13">
        <f t="shared" si="496"/>
        <v>0</v>
      </c>
      <c r="AI93" s="13">
        <f t="shared" si="497"/>
        <v>0</v>
      </c>
      <c r="AJ93" s="13">
        <f t="shared" si="498"/>
        <v>0</v>
      </c>
      <c r="AK93" s="13">
        <f t="shared" si="499"/>
        <v>0</v>
      </c>
      <c r="AL93" s="13">
        <f t="shared" si="500"/>
        <v>0</v>
      </c>
      <c r="AM93" s="13">
        <f t="shared" si="501"/>
        <v>0</v>
      </c>
      <c r="AN93" s="13">
        <f t="shared" si="502"/>
        <v>0</v>
      </c>
      <c r="AO93" s="13">
        <f t="shared" si="503"/>
        <v>0</v>
      </c>
      <c r="AP93" s="13">
        <f t="shared" si="504"/>
        <v>0</v>
      </c>
      <c r="AQ93" s="13">
        <f t="shared" si="505"/>
        <v>0</v>
      </c>
      <c r="AR93" s="13">
        <f t="shared" si="506"/>
        <v>0</v>
      </c>
      <c r="AS93" s="13">
        <f t="shared" si="507"/>
        <v>0</v>
      </c>
      <c r="AT93" s="13">
        <f t="shared" si="508"/>
        <v>0</v>
      </c>
      <c r="AU93" s="13">
        <f t="shared" si="509"/>
        <v>0</v>
      </c>
      <c r="AV93" s="13">
        <f t="shared" si="510"/>
        <v>0</v>
      </c>
      <c r="AW93" s="13">
        <f t="shared" si="511"/>
        <v>0</v>
      </c>
      <c r="AX93" s="4"/>
    </row>
    <row r="94" spans="1:50" outlineLevel="1">
      <c r="A94" s="8" t="str">
        <f>IF(C94=Форма!$B$7*1,"1 месяц",IF(C94&gt;Форма!$B$7,(LEFT(A93,SEARCH(" ",A93,1)-1)+1)&amp;" месяц",""))</f>
        <v/>
      </c>
      <c r="B94" s="32" t="str">
        <f>IF(SUM($E$6:$L94)=0,"-",IF(SUM($E94:$L94)&gt;0,IF(AND($C94&gt;=$B$1,$C94&lt;=$B$2)*1=1,$A$1,"факт"),"прогноз"))</f>
        <v>-</v>
      </c>
      <c r="C94" s="33">
        <v>44317</v>
      </c>
      <c r="D94" s="34">
        <f>VLOOKUP($C94,'F1'!$A:$B,2,0)</f>
        <v>19</v>
      </c>
      <c r="E94" s="14"/>
      <c r="F94" s="14"/>
      <c r="G94" s="14"/>
      <c r="H94" s="14"/>
      <c r="I94" s="14"/>
      <c r="J94" s="14"/>
      <c r="K94" s="14"/>
      <c r="L94" s="14"/>
      <c r="M94" s="204">
        <f t="shared" si="482"/>
        <v>0</v>
      </c>
      <c r="N94" s="15">
        <f t="shared" si="483"/>
        <v>0</v>
      </c>
      <c r="O94" s="15">
        <f t="shared" si="484"/>
        <v>0</v>
      </c>
      <c r="P94" s="15">
        <f t="shared" si="485"/>
        <v>0</v>
      </c>
      <c r="Q94" s="204">
        <f t="shared" si="486"/>
        <v>0</v>
      </c>
      <c r="R94" s="15">
        <f t="shared" si="487"/>
        <v>0</v>
      </c>
      <c r="S94" s="15">
        <f t="shared" si="488"/>
        <v>0</v>
      </c>
      <c r="T94" s="15">
        <f t="shared" si="489"/>
        <v>0</v>
      </c>
      <c r="U94" s="9">
        <f t="shared" si="490"/>
        <v>0</v>
      </c>
      <c r="V94" s="9">
        <f t="shared" si="491"/>
        <v>0</v>
      </c>
      <c r="W94" s="28">
        <f t="shared" si="492"/>
        <v>0</v>
      </c>
      <c r="X94" s="9">
        <f t="shared" si="493"/>
        <v>0</v>
      </c>
      <c r="Y94" s="9">
        <f t="shared" si="494"/>
        <v>0</v>
      </c>
      <c r="Z94" s="28">
        <f t="shared" si="495"/>
        <v>0</v>
      </c>
      <c r="AA94" s="8"/>
      <c r="AB94" s="155">
        <f>IF(OR($M94="",$M94=0),0,IF(AB$2&lt;10,VLOOKUP(TEXT($C94,"МММ"),'Расчет нагрузки'!$AA$2:$AE$13,AB$2,0),$D94*AB$2))</f>
        <v>0</v>
      </c>
      <c r="AC94" s="155">
        <f>IF(OR($Q94="",$Q94=0),0,IF(AC$2&lt;10,VLOOKUP(TEXT($C94,"МММ"),'Расчет нагрузки'!$AA$2:$AE$13,AC$2,0),$D94*AC$2))</f>
        <v>0</v>
      </c>
      <c r="AD94" s="8"/>
      <c r="AE94" s="69">
        <v>1</v>
      </c>
      <c r="AF94" s="69">
        <v>1</v>
      </c>
      <c r="AG94" s="8"/>
      <c r="AH94" s="13">
        <f t="shared" si="496"/>
        <v>0</v>
      </c>
      <c r="AI94" s="13">
        <f t="shared" si="497"/>
        <v>0</v>
      </c>
      <c r="AJ94" s="13">
        <f t="shared" si="498"/>
        <v>0</v>
      </c>
      <c r="AK94" s="13">
        <f t="shared" si="499"/>
        <v>0</v>
      </c>
      <c r="AL94" s="13">
        <f t="shared" si="500"/>
        <v>0</v>
      </c>
      <c r="AM94" s="13">
        <f t="shared" si="501"/>
        <v>0</v>
      </c>
      <c r="AN94" s="13">
        <f t="shared" si="502"/>
        <v>0</v>
      </c>
      <c r="AO94" s="13">
        <f t="shared" si="503"/>
        <v>0</v>
      </c>
      <c r="AP94" s="13">
        <f t="shared" si="504"/>
        <v>0</v>
      </c>
      <c r="AQ94" s="13">
        <f t="shared" si="505"/>
        <v>0</v>
      </c>
      <c r="AR94" s="13">
        <f t="shared" si="506"/>
        <v>0</v>
      </c>
      <c r="AS94" s="13">
        <f t="shared" si="507"/>
        <v>0</v>
      </c>
      <c r="AT94" s="13">
        <f t="shared" si="508"/>
        <v>0</v>
      </c>
      <c r="AU94" s="13">
        <f t="shared" si="509"/>
        <v>0</v>
      </c>
      <c r="AV94" s="13">
        <f t="shared" si="510"/>
        <v>0</v>
      </c>
      <c r="AW94" s="13">
        <f t="shared" si="511"/>
        <v>0</v>
      </c>
      <c r="AX94" s="4"/>
    </row>
    <row r="95" spans="1:50" outlineLevel="1">
      <c r="A95" s="8" t="str">
        <f>IF(C95=Форма!$B$7*1,"1 месяц",IF(C95&gt;Форма!$B$7,(LEFT(A94,SEARCH(" ",A94,1)-1)+1)&amp;" месяц",""))</f>
        <v/>
      </c>
      <c r="B95" s="32" t="str">
        <f>IF(SUM($E$6:$L95)=0,"-",IF(SUM($E95:$L95)&gt;0,IF(AND($C95&gt;=$B$1,$C95&lt;=$B$2)*1=1,$A$1,"факт"),"прогноз"))</f>
        <v>-</v>
      </c>
      <c r="C95" s="33">
        <v>44348</v>
      </c>
      <c r="D95" s="34">
        <f>VLOOKUP($C95,'F1'!$A:$B,2,0)</f>
        <v>21</v>
      </c>
      <c r="E95" s="14"/>
      <c r="F95" s="14"/>
      <c r="G95" s="14"/>
      <c r="H95" s="14"/>
      <c r="I95" s="14"/>
      <c r="J95" s="14"/>
      <c r="K95" s="14"/>
      <c r="L95" s="14"/>
      <c r="M95" s="204">
        <f t="shared" si="482"/>
        <v>0</v>
      </c>
      <c r="N95" s="15">
        <f t="shared" si="483"/>
        <v>0</v>
      </c>
      <c r="O95" s="15">
        <f t="shared" si="484"/>
        <v>0</v>
      </c>
      <c r="P95" s="15">
        <f t="shared" si="485"/>
        <v>0</v>
      </c>
      <c r="Q95" s="204">
        <f t="shared" si="486"/>
        <v>0</v>
      </c>
      <c r="R95" s="15">
        <f t="shared" si="487"/>
        <v>0</v>
      </c>
      <c r="S95" s="15">
        <f t="shared" si="488"/>
        <v>0</v>
      </c>
      <c r="T95" s="15">
        <f t="shared" si="489"/>
        <v>0</v>
      </c>
      <c r="U95" s="9">
        <f t="shared" si="490"/>
        <v>0</v>
      </c>
      <c r="V95" s="9">
        <f t="shared" si="491"/>
        <v>0</v>
      </c>
      <c r="W95" s="28">
        <f t="shared" si="492"/>
        <v>0</v>
      </c>
      <c r="X95" s="9">
        <f t="shared" si="493"/>
        <v>0</v>
      </c>
      <c r="Y95" s="9">
        <f t="shared" si="494"/>
        <v>0</v>
      </c>
      <c r="Z95" s="28">
        <f t="shared" si="495"/>
        <v>0</v>
      </c>
      <c r="AA95" s="8"/>
      <c r="AB95" s="155">
        <f>IF(OR($M95="",$M95=0),0,IF(AB$2&lt;10,VLOOKUP(TEXT($C95,"МММ"),'Расчет нагрузки'!$AA$2:$AE$13,AB$2,0),$D95*AB$2))</f>
        <v>0</v>
      </c>
      <c r="AC95" s="155">
        <f>IF(OR($Q95="",$Q95=0),0,IF(AC$2&lt;10,VLOOKUP(TEXT($C95,"МММ"),'Расчет нагрузки'!$AA$2:$AE$13,AC$2,0),$D95*AC$2))</f>
        <v>0</v>
      </c>
      <c r="AD95" s="8"/>
      <c r="AE95" s="69">
        <v>1</v>
      </c>
      <c r="AF95" s="69">
        <v>1</v>
      </c>
      <c r="AG95" s="8"/>
      <c r="AH95" s="13">
        <f t="shared" si="496"/>
        <v>0</v>
      </c>
      <c r="AI95" s="13">
        <f t="shared" si="497"/>
        <v>0</v>
      </c>
      <c r="AJ95" s="13">
        <f t="shared" si="498"/>
        <v>0</v>
      </c>
      <c r="AK95" s="13">
        <f t="shared" si="499"/>
        <v>0</v>
      </c>
      <c r="AL95" s="13">
        <f t="shared" si="500"/>
        <v>0</v>
      </c>
      <c r="AM95" s="13">
        <f t="shared" si="501"/>
        <v>0</v>
      </c>
      <c r="AN95" s="13">
        <f t="shared" si="502"/>
        <v>0</v>
      </c>
      <c r="AO95" s="13">
        <f t="shared" si="503"/>
        <v>0</v>
      </c>
      <c r="AP95" s="13">
        <f t="shared" si="504"/>
        <v>0</v>
      </c>
      <c r="AQ95" s="13">
        <f t="shared" si="505"/>
        <v>0</v>
      </c>
      <c r="AR95" s="13">
        <f t="shared" si="506"/>
        <v>0</v>
      </c>
      <c r="AS95" s="13">
        <f t="shared" si="507"/>
        <v>0</v>
      </c>
      <c r="AT95" s="13">
        <f t="shared" si="508"/>
        <v>0</v>
      </c>
      <c r="AU95" s="13">
        <f t="shared" si="509"/>
        <v>0</v>
      </c>
      <c r="AV95" s="13">
        <f t="shared" si="510"/>
        <v>0</v>
      </c>
      <c r="AW95" s="13">
        <f t="shared" si="511"/>
        <v>0</v>
      </c>
      <c r="AX95" s="4"/>
    </row>
    <row r="96" spans="1:50" outlineLevel="1">
      <c r="A96" s="8" t="str">
        <f>IF(C96=Форма!$B$7*1,"1 месяц",IF(C96&gt;Форма!$B$7,(LEFT(A95,SEARCH(" ",A95,1)-1)+1)&amp;" месяц",""))</f>
        <v/>
      </c>
      <c r="B96" s="32" t="str">
        <f>IF(SUM($E$6:$L96)=0,"-",IF(SUM($E96:$L96)&gt;0,IF(AND($C96&gt;=$B$1,$C96&lt;=$B$2)*1=1,$A$1,"факт"),"прогноз"))</f>
        <v>-</v>
      </c>
      <c r="C96" s="33">
        <v>44378</v>
      </c>
      <c r="D96" s="34">
        <f>VLOOKUP($C96,'F1'!$A:$B,2,0)</f>
        <v>22</v>
      </c>
      <c r="E96" s="14"/>
      <c r="F96" s="14"/>
      <c r="G96" s="14"/>
      <c r="H96" s="14"/>
      <c r="I96" s="14"/>
      <c r="J96" s="14"/>
      <c r="K96" s="14"/>
      <c r="L96" s="14"/>
      <c r="M96" s="204">
        <f t="shared" si="482"/>
        <v>0</v>
      </c>
      <c r="N96" s="15">
        <f t="shared" si="483"/>
        <v>0</v>
      </c>
      <c r="O96" s="15">
        <f t="shared" si="484"/>
        <v>0</v>
      </c>
      <c r="P96" s="15">
        <f t="shared" si="485"/>
        <v>0</v>
      </c>
      <c r="Q96" s="204">
        <f t="shared" si="486"/>
        <v>0</v>
      </c>
      <c r="R96" s="15">
        <f t="shared" si="487"/>
        <v>0</v>
      </c>
      <c r="S96" s="15">
        <f t="shared" si="488"/>
        <v>0</v>
      </c>
      <c r="T96" s="15">
        <f t="shared" si="489"/>
        <v>0</v>
      </c>
      <c r="U96" s="9">
        <f t="shared" si="490"/>
        <v>0</v>
      </c>
      <c r="V96" s="9">
        <f t="shared" si="491"/>
        <v>0</v>
      </c>
      <c r="W96" s="28">
        <f t="shared" si="492"/>
        <v>0</v>
      </c>
      <c r="X96" s="9">
        <f t="shared" si="493"/>
        <v>0</v>
      </c>
      <c r="Y96" s="9">
        <f t="shared" si="494"/>
        <v>0</v>
      </c>
      <c r="Z96" s="28">
        <f t="shared" si="495"/>
        <v>0</v>
      </c>
      <c r="AA96" s="8"/>
      <c r="AB96" s="155">
        <f>IF(OR($M96="",$M96=0),0,IF(AB$2&lt;10,VLOOKUP(TEXT($C96,"МММ"),'Расчет нагрузки'!$AA$2:$AE$13,AB$2,0),$D96*AB$2))</f>
        <v>0</v>
      </c>
      <c r="AC96" s="155">
        <f>IF(OR($Q96="",$Q96=0),0,IF(AC$2&lt;10,VLOOKUP(TEXT($C96,"МММ"),'Расчет нагрузки'!$AA$2:$AE$13,AC$2,0),$D96*AC$2))</f>
        <v>0</v>
      </c>
      <c r="AD96" s="8"/>
      <c r="AE96" s="69">
        <v>1</v>
      </c>
      <c r="AF96" s="69">
        <v>1</v>
      </c>
      <c r="AG96" s="8"/>
      <c r="AH96" s="13">
        <f t="shared" si="496"/>
        <v>0</v>
      </c>
      <c r="AI96" s="13">
        <f t="shared" si="497"/>
        <v>0</v>
      </c>
      <c r="AJ96" s="13">
        <f t="shared" si="498"/>
        <v>0</v>
      </c>
      <c r="AK96" s="13">
        <f t="shared" si="499"/>
        <v>0</v>
      </c>
      <c r="AL96" s="13">
        <f t="shared" si="500"/>
        <v>0</v>
      </c>
      <c r="AM96" s="13">
        <f t="shared" si="501"/>
        <v>0</v>
      </c>
      <c r="AN96" s="13">
        <f t="shared" si="502"/>
        <v>0</v>
      </c>
      <c r="AO96" s="13">
        <f t="shared" si="503"/>
        <v>0</v>
      </c>
      <c r="AP96" s="13">
        <f t="shared" si="504"/>
        <v>0</v>
      </c>
      <c r="AQ96" s="13">
        <f t="shared" si="505"/>
        <v>0</v>
      </c>
      <c r="AR96" s="13">
        <f t="shared" si="506"/>
        <v>0</v>
      </c>
      <c r="AS96" s="13">
        <f t="shared" si="507"/>
        <v>0</v>
      </c>
      <c r="AT96" s="13">
        <f t="shared" si="508"/>
        <v>0</v>
      </c>
      <c r="AU96" s="13">
        <f t="shared" si="509"/>
        <v>0</v>
      </c>
      <c r="AV96" s="13">
        <f t="shared" si="510"/>
        <v>0</v>
      </c>
      <c r="AW96" s="13">
        <f t="shared" si="511"/>
        <v>0</v>
      </c>
      <c r="AX96" s="4"/>
    </row>
    <row r="97" spans="1:50" outlineLevel="1">
      <c r="A97" s="8" t="str">
        <f>IF(C97=Форма!$B$7*1,"1 месяц",IF(C97&gt;Форма!$B$7,(LEFT(A96,SEARCH(" ",A96,1)-1)+1)&amp;" месяц",""))</f>
        <v/>
      </c>
      <c r="B97" s="32" t="str">
        <f>IF(SUM($E$6:$L97)=0,"-",IF(SUM($E97:$L97)&gt;0,IF(AND($C97&gt;=$B$1,$C97&lt;=$B$2)*1=1,$A$1,"факт"),"прогноз"))</f>
        <v>-</v>
      </c>
      <c r="C97" s="33">
        <v>44409</v>
      </c>
      <c r="D97" s="34">
        <f>VLOOKUP($C97,'F1'!$A:$B,2,0)</f>
        <v>22</v>
      </c>
      <c r="E97" s="14"/>
      <c r="F97" s="14"/>
      <c r="G97" s="14"/>
      <c r="H97" s="14"/>
      <c r="I97" s="14"/>
      <c r="J97" s="14"/>
      <c r="K97" s="14"/>
      <c r="L97" s="14"/>
      <c r="M97" s="204">
        <f t="shared" si="482"/>
        <v>0</v>
      </c>
      <c r="N97" s="15">
        <f t="shared" si="483"/>
        <v>0</v>
      </c>
      <c r="O97" s="15">
        <f t="shared" si="484"/>
        <v>0</v>
      </c>
      <c r="P97" s="15">
        <f t="shared" si="485"/>
        <v>0</v>
      </c>
      <c r="Q97" s="204">
        <f t="shared" si="486"/>
        <v>0</v>
      </c>
      <c r="R97" s="15">
        <f t="shared" si="487"/>
        <v>0</v>
      </c>
      <c r="S97" s="15">
        <f t="shared" si="488"/>
        <v>0</v>
      </c>
      <c r="T97" s="15">
        <f t="shared" si="489"/>
        <v>0</v>
      </c>
      <c r="U97" s="9">
        <f t="shared" si="490"/>
        <v>0</v>
      </c>
      <c r="V97" s="9">
        <f t="shared" si="491"/>
        <v>0</v>
      </c>
      <c r="W97" s="28">
        <f t="shared" si="492"/>
        <v>0</v>
      </c>
      <c r="X97" s="9">
        <f t="shared" si="493"/>
        <v>0</v>
      </c>
      <c r="Y97" s="9">
        <f t="shared" si="494"/>
        <v>0</v>
      </c>
      <c r="Z97" s="28">
        <f t="shared" si="495"/>
        <v>0</v>
      </c>
      <c r="AA97" s="8"/>
      <c r="AB97" s="155">
        <f>IF(OR($M97="",$M97=0),0,IF(AB$2&lt;10,VLOOKUP(TEXT($C97,"МММ"),'Расчет нагрузки'!$AA$2:$AE$13,AB$2,0),$D97*AB$2))</f>
        <v>0</v>
      </c>
      <c r="AC97" s="155">
        <f>IF(OR($Q97="",$Q97=0),0,IF(AC$2&lt;10,VLOOKUP(TEXT($C97,"МММ"),'Расчет нагрузки'!$AA$2:$AE$13,AC$2,0),$D97*AC$2))</f>
        <v>0</v>
      </c>
      <c r="AD97" s="8"/>
      <c r="AE97" s="69">
        <v>1</v>
      </c>
      <c r="AF97" s="69">
        <v>1</v>
      </c>
      <c r="AG97" s="8"/>
      <c r="AH97" s="13">
        <f t="shared" si="496"/>
        <v>0</v>
      </c>
      <c r="AI97" s="13">
        <f t="shared" si="497"/>
        <v>0</v>
      </c>
      <c r="AJ97" s="13">
        <f t="shared" si="498"/>
        <v>0</v>
      </c>
      <c r="AK97" s="13">
        <f t="shared" si="499"/>
        <v>0</v>
      </c>
      <c r="AL97" s="13">
        <f t="shared" si="500"/>
        <v>0</v>
      </c>
      <c r="AM97" s="13">
        <f t="shared" si="501"/>
        <v>0</v>
      </c>
      <c r="AN97" s="13">
        <f t="shared" si="502"/>
        <v>0</v>
      </c>
      <c r="AO97" s="13">
        <f t="shared" si="503"/>
        <v>0</v>
      </c>
      <c r="AP97" s="13">
        <f t="shared" si="504"/>
        <v>0</v>
      </c>
      <c r="AQ97" s="13">
        <f t="shared" si="505"/>
        <v>0</v>
      </c>
      <c r="AR97" s="13">
        <f t="shared" si="506"/>
        <v>0</v>
      </c>
      <c r="AS97" s="13">
        <f t="shared" si="507"/>
        <v>0</v>
      </c>
      <c r="AT97" s="13">
        <f t="shared" si="508"/>
        <v>0</v>
      </c>
      <c r="AU97" s="13">
        <f t="shared" si="509"/>
        <v>0</v>
      </c>
      <c r="AV97" s="13">
        <f t="shared" si="510"/>
        <v>0</v>
      </c>
      <c r="AW97" s="13">
        <f t="shared" si="511"/>
        <v>0</v>
      </c>
      <c r="AX97" s="4"/>
    </row>
    <row r="98" spans="1:50" outlineLevel="1">
      <c r="A98" s="8" t="str">
        <f>IF(C98=Форма!$B$7*1,"1 месяц",IF(C98&gt;Форма!$B$7,(LEFT(A97,SEARCH(" ",A97,1)-1)+1)&amp;" месяц",""))</f>
        <v/>
      </c>
      <c r="B98" s="32" t="str">
        <f>IF(SUM($E$6:$L98)=0,"-",IF(SUM($E98:$L98)&gt;0,IF(AND($C98&gt;=$B$1,$C98&lt;=$B$2)*1=1,$A$1,"факт"),"прогноз"))</f>
        <v>-</v>
      </c>
      <c r="C98" s="33">
        <v>44440</v>
      </c>
      <c r="D98" s="34">
        <f>VLOOKUP($C98,'F1'!$A:$B,2,0)</f>
        <v>22</v>
      </c>
      <c r="E98" s="14"/>
      <c r="F98" s="14"/>
      <c r="G98" s="14"/>
      <c r="H98" s="14"/>
      <c r="I98" s="14"/>
      <c r="J98" s="14"/>
      <c r="K98" s="14"/>
      <c r="L98" s="14"/>
      <c r="M98" s="204">
        <f t="shared" si="482"/>
        <v>0</v>
      </c>
      <c r="N98" s="15">
        <f t="shared" si="483"/>
        <v>0</v>
      </c>
      <c r="O98" s="15">
        <f t="shared" si="484"/>
        <v>0</v>
      </c>
      <c r="P98" s="15">
        <f t="shared" si="485"/>
        <v>0</v>
      </c>
      <c r="Q98" s="204">
        <f t="shared" si="486"/>
        <v>0</v>
      </c>
      <c r="R98" s="15">
        <f t="shared" si="487"/>
        <v>0</v>
      </c>
      <c r="S98" s="15">
        <f t="shared" si="488"/>
        <v>0</v>
      </c>
      <c r="T98" s="15">
        <f t="shared" si="489"/>
        <v>0</v>
      </c>
      <c r="U98" s="9">
        <f t="shared" si="490"/>
        <v>0</v>
      </c>
      <c r="V98" s="9">
        <f t="shared" si="491"/>
        <v>0</v>
      </c>
      <c r="W98" s="28">
        <f t="shared" si="492"/>
        <v>0</v>
      </c>
      <c r="X98" s="9">
        <f t="shared" si="493"/>
        <v>0</v>
      </c>
      <c r="Y98" s="9">
        <f t="shared" si="494"/>
        <v>0</v>
      </c>
      <c r="Z98" s="28">
        <f t="shared" si="495"/>
        <v>0</v>
      </c>
      <c r="AA98" s="8"/>
      <c r="AB98" s="155">
        <f>IF(OR($M98="",$M98=0),0,IF(AB$2&lt;10,VLOOKUP(TEXT($C98,"МММ"),'Расчет нагрузки'!$AA$2:$AE$13,AB$2,0),$D98*AB$2))</f>
        <v>0</v>
      </c>
      <c r="AC98" s="155">
        <f>IF(OR($Q98="",$Q98=0),0,IF(AC$2&lt;10,VLOOKUP(TEXT($C98,"МММ"),'Расчет нагрузки'!$AA$2:$AE$13,AC$2,0),$D98*AC$2))</f>
        <v>0</v>
      </c>
      <c r="AD98" s="8"/>
      <c r="AE98" s="69">
        <v>1</v>
      </c>
      <c r="AF98" s="69">
        <v>1</v>
      </c>
      <c r="AG98" s="8"/>
      <c r="AH98" s="13">
        <f t="shared" ref="AH98" si="512">E98</f>
        <v>0</v>
      </c>
      <c r="AI98" s="13">
        <f t="shared" ref="AI98" si="513">F98</f>
        <v>0</v>
      </c>
      <c r="AJ98" s="13">
        <f t="shared" ref="AJ98" si="514">G98</f>
        <v>0</v>
      </c>
      <c r="AK98" s="13">
        <f t="shared" ref="AK98" si="515">H98</f>
        <v>0</v>
      </c>
      <c r="AL98" s="13">
        <f t="shared" ref="AL98" si="516">I98</f>
        <v>0</v>
      </c>
      <c r="AM98" s="13">
        <f t="shared" ref="AM98" si="517">J98</f>
        <v>0</v>
      </c>
      <c r="AN98" s="13">
        <f t="shared" ref="AN98" si="518">K98</f>
        <v>0</v>
      </c>
      <c r="AO98" s="13">
        <f t="shared" ref="AO98" si="519">L98</f>
        <v>0</v>
      </c>
      <c r="AP98" s="13">
        <f t="shared" ref="AP98" si="520">E98</f>
        <v>0</v>
      </c>
      <c r="AQ98" s="13">
        <f t="shared" ref="AQ98" si="521">F98</f>
        <v>0</v>
      </c>
      <c r="AR98" s="13">
        <f t="shared" ref="AR98" si="522">G98</f>
        <v>0</v>
      </c>
      <c r="AS98" s="13">
        <f t="shared" ref="AS98" si="523">H98</f>
        <v>0</v>
      </c>
      <c r="AT98" s="13">
        <f t="shared" ref="AT98" si="524">I98</f>
        <v>0</v>
      </c>
      <c r="AU98" s="13">
        <f t="shared" ref="AU98" si="525">J98</f>
        <v>0</v>
      </c>
      <c r="AV98" s="13">
        <f t="shared" ref="AV98" si="526">K98</f>
        <v>0</v>
      </c>
      <c r="AW98" s="13">
        <f t="shared" ref="AW98" si="527">L98</f>
        <v>0</v>
      </c>
      <c r="AX98" s="4"/>
    </row>
    <row r="99" spans="1:50" outlineLevel="1">
      <c r="A99" s="8" t="str">
        <f>IF(C99=Форма!$B$7*1,"1 месяц",IF(C99&gt;Форма!$B$7,(LEFT(A98,SEARCH(" ",A98,1)-1)+1)&amp;" месяц",""))</f>
        <v/>
      </c>
      <c r="B99" s="32" t="str">
        <f>IF(SUM($E$6:$L99)=0,"-",IF(SUM($E99:$L99)&gt;0,IF(AND($C99&gt;=$B$1,$C99&lt;=$B$2)*1=1,$A$1,"факт"),"прогноз"))</f>
        <v>-</v>
      </c>
      <c r="C99" s="33">
        <v>44470</v>
      </c>
      <c r="D99" s="34">
        <f>VLOOKUP($C99,'F1'!$A:$B,2,0)</f>
        <v>21</v>
      </c>
      <c r="E99" s="14"/>
      <c r="F99" s="14"/>
      <c r="G99" s="14"/>
      <c r="H99" s="14"/>
      <c r="I99" s="14"/>
      <c r="J99" s="14"/>
      <c r="K99" s="14"/>
      <c r="L99" s="14"/>
      <c r="M99" s="204">
        <f t="shared" si="482"/>
        <v>0</v>
      </c>
      <c r="N99" s="15">
        <f t="shared" si="483"/>
        <v>0</v>
      </c>
      <c r="O99" s="15">
        <f t="shared" si="484"/>
        <v>0</v>
      </c>
      <c r="P99" s="15">
        <f t="shared" si="485"/>
        <v>0</v>
      </c>
      <c r="Q99" s="204">
        <f t="shared" si="486"/>
        <v>0</v>
      </c>
      <c r="R99" s="15">
        <f t="shared" si="487"/>
        <v>0</v>
      </c>
      <c r="S99" s="15">
        <f t="shared" si="488"/>
        <v>0</v>
      </c>
      <c r="T99" s="15">
        <f t="shared" si="489"/>
        <v>0</v>
      </c>
      <c r="U99" s="9">
        <f t="shared" si="490"/>
        <v>0</v>
      </c>
      <c r="V99" s="9">
        <f t="shared" si="491"/>
        <v>0</v>
      </c>
      <c r="W99" s="28">
        <f t="shared" si="492"/>
        <v>0</v>
      </c>
      <c r="X99" s="9">
        <f t="shared" si="493"/>
        <v>0</v>
      </c>
      <c r="Y99" s="9">
        <f t="shared" si="494"/>
        <v>0</v>
      </c>
      <c r="Z99" s="28">
        <f t="shared" si="495"/>
        <v>0</v>
      </c>
      <c r="AA99" s="8"/>
      <c r="AB99" s="155">
        <f>IF(OR($M99="",$M99=0),0,IF(AB$2&lt;10,VLOOKUP(TEXT($C99,"МММ"),'Расчет нагрузки'!$AA$2:$AE$13,AB$2,0),$D99*AB$2))</f>
        <v>0</v>
      </c>
      <c r="AC99" s="155">
        <f>IF(OR($Q99="",$Q99=0),0,IF(AC$2&lt;10,VLOOKUP(TEXT($C99,"МММ"),'Расчет нагрузки'!$AA$2:$AE$13,AC$2,0),$D99*AC$2))</f>
        <v>0</v>
      </c>
      <c r="AD99" s="8"/>
      <c r="AE99" s="69">
        <v>1</v>
      </c>
      <c r="AF99" s="69">
        <v>1</v>
      </c>
      <c r="AG99" s="8"/>
      <c r="AH99" s="13">
        <f t="shared" ref="AH99:AH100" si="528">E99</f>
        <v>0</v>
      </c>
      <c r="AI99" s="13">
        <f t="shared" ref="AI99:AI100" si="529">F99</f>
        <v>0</v>
      </c>
      <c r="AJ99" s="13">
        <f t="shared" ref="AJ99:AJ100" si="530">G99</f>
        <v>0</v>
      </c>
      <c r="AK99" s="13">
        <f t="shared" ref="AK99:AK100" si="531">H99</f>
        <v>0</v>
      </c>
      <c r="AL99" s="13">
        <f t="shared" ref="AL99:AL100" si="532">I99</f>
        <v>0</v>
      </c>
      <c r="AM99" s="13">
        <f t="shared" ref="AM99:AM100" si="533">J99</f>
        <v>0</v>
      </c>
      <c r="AN99" s="13">
        <f t="shared" ref="AN99:AN100" si="534">K99</f>
        <v>0</v>
      </c>
      <c r="AO99" s="13">
        <f t="shared" ref="AO99:AO100" si="535">L99</f>
        <v>0</v>
      </c>
      <c r="AP99" s="13">
        <f t="shared" ref="AP99:AP100" si="536">E99</f>
        <v>0</v>
      </c>
      <c r="AQ99" s="13">
        <f t="shared" ref="AQ99:AQ100" si="537">F99</f>
        <v>0</v>
      </c>
      <c r="AR99" s="13">
        <f t="shared" ref="AR99:AR100" si="538">G99</f>
        <v>0</v>
      </c>
      <c r="AS99" s="13">
        <f t="shared" ref="AS99:AS100" si="539">H99</f>
        <v>0</v>
      </c>
      <c r="AT99" s="13">
        <f t="shared" ref="AT99:AT100" si="540">I99</f>
        <v>0</v>
      </c>
      <c r="AU99" s="13">
        <f t="shared" ref="AU99:AU100" si="541">J99</f>
        <v>0</v>
      </c>
      <c r="AV99" s="13">
        <f t="shared" ref="AV99:AV100" si="542">K99</f>
        <v>0</v>
      </c>
      <c r="AW99" s="13">
        <f t="shared" ref="AW99:AW100" si="543">L99</f>
        <v>0</v>
      </c>
      <c r="AX99" s="4"/>
    </row>
    <row r="100" spans="1:50" outlineLevel="1">
      <c r="A100" s="8" t="str">
        <f>IF(C100=Форма!$B$7*1,"1 месяц",IF(C100&gt;Форма!$B$7,(LEFT(A99,SEARCH(" ",A99,1)-1)+1)&amp;" месяц",""))</f>
        <v/>
      </c>
      <c r="B100" s="32" t="str">
        <f>IF(SUM($E$6:$L100)=0,"-",IF(SUM($E100:$L100)&gt;0,IF(AND($C100&gt;=$B$1,$C100&lt;=$B$2)*1=1,$A$1,"факт"),"прогноз"))</f>
        <v>-</v>
      </c>
      <c r="C100" s="33">
        <v>44501</v>
      </c>
      <c r="D100" s="34">
        <f>VLOOKUP($C100,'F1'!$A:$B,2,0)</f>
        <v>20</v>
      </c>
      <c r="E100" s="14"/>
      <c r="F100" s="14"/>
      <c r="G100" s="14"/>
      <c r="H100" s="14"/>
      <c r="I100" s="14"/>
      <c r="J100" s="14"/>
      <c r="K100" s="14"/>
      <c r="L100" s="14"/>
      <c r="M100" s="204">
        <f t="shared" si="482"/>
        <v>0</v>
      </c>
      <c r="N100" s="15">
        <f t="shared" si="483"/>
        <v>0</v>
      </c>
      <c r="O100" s="15">
        <f t="shared" si="484"/>
        <v>0</v>
      </c>
      <c r="P100" s="15">
        <f t="shared" si="485"/>
        <v>0</v>
      </c>
      <c r="Q100" s="204">
        <f t="shared" si="486"/>
        <v>0</v>
      </c>
      <c r="R100" s="15">
        <f t="shared" si="487"/>
        <v>0</v>
      </c>
      <c r="S100" s="15">
        <f t="shared" si="488"/>
        <v>0</v>
      </c>
      <c r="T100" s="15">
        <f t="shared" si="489"/>
        <v>0</v>
      </c>
      <c r="U100" s="9">
        <f t="shared" si="490"/>
        <v>0</v>
      </c>
      <c r="V100" s="9">
        <f t="shared" si="491"/>
        <v>0</v>
      </c>
      <c r="W100" s="28">
        <f t="shared" si="492"/>
        <v>0</v>
      </c>
      <c r="X100" s="9">
        <f t="shared" si="493"/>
        <v>0</v>
      </c>
      <c r="Y100" s="9">
        <f t="shared" si="494"/>
        <v>0</v>
      </c>
      <c r="Z100" s="28">
        <f t="shared" si="495"/>
        <v>0</v>
      </c>
      <c r="AA100" s="8"/>
      <c r="AB100" s="155">
        <f>IF(OR($M100="",$M100=0),0,IF(AB$2&lt;10,VLOOKUP(TEXT($C100,"МММ"),'Расчет нагрузки'!$AA$2:$AE$13,AB$2,0),$D100*AB$2))</f>
        <v>0</v>
      </c>
      <c r="AC100" s="155">
        <f>IF(OR($Q100="",$Q100=0),0,IF(AC$2&lt;10,VLOOKUP(TEXT($C100,"МММ"),'Расчет нагрузки'!$AA$2:$AE$13,AC$2,0),$D100*AC$2))</f>
        <v>0</v>
      </c>
      <c r="AD100" s="8"/>
      <c r="AE100" s="69">
        <v>1</v>
      </c>
      <c r="AF100" s="69">
        <v>1</v>
      </c>
      <c r="AG100" s="8"/>
      <c r="AH100" s="13">
        <f t="shared" si="528"/>
        <v>0</v>
      </c>
      <c r="AI100" s="13">
        <f t="shared" si="529"/>
        <v>0</v>
      </c>
      <c r="AJ100" s="13">
        <f t="shared" si="530"/>
        <v>0</v>
      </c>
      <c r="AK100" s="13">
        <f t="shared" si="531"/>
        <v>0</v>
      </c>
      <c r="AL100" s="13">
        <f t="shared" si="532"/>
        <v>0</v>
      </c>
      <c r="AM100" s="13">
        <f t="shared" si="533"/>
        <v>0</v>
      </c>
      <c r="AN100" s="13">
        <f t="shared" si="534"/>
        <v>0</v>
      </c>
      <c r="AO100" s="13">
        <f t="shared" si="535"/>
        <v>0</v>
      </c>
      <c r="AP100" s="13">
        <f t="shared" si="536"/>
        <v>0</v>
      </c>
      <c r="AQ100" s="13">
        <f t="shared" si="537"/>
        <v>0</v>
      </c>
      <c r="AR100" s="13">
        <f t="shared" si="538"/>
        <v>0</v>
      </c>
      <c r="AS100" s="13">
        <f t="shared" si="539"/>
        <v>0</v>
      </c>
      <c r="AT100" s="13">
        <f t="shared" si="540"/>
        <v>0</v>
      </c>
      <c r="AU100" s="13">
        <f t="shared" si="541"/>
        <v>0</v>
      </c>
      <c r="AV100" s="13">
        <f t="shared" si="542"/>
        <v>0</v>
      </c>
      <c r="AW100" s="13">
        <f t="shared" si="543"/>
        <v>0</v>
      </c>
      <c r="AX100" s="4"/>
    </row>
    <row r="101" spans="1:50" outlineLevel="1">
      <c r="A101" s="8" t="str">
        <f>IF(C101=Форма!$B$7*1,"1 месяц",IF(C101&gt;Форма!$B$7,(LEFT(A100,SEARCH(" ",A100,1)-1)+1)&amp;" месяц",""))</f>
        <v/>
      </c>
      <c r="B101" s="32" t="str">
        <f>IF(SUM($E$6:$L101)=0,"-",IF(SUM($E101:$L101)&gt;0,IF(AND($C101&gt;=$B$1,$C101&lt;=$B$2)*1=1,$A$1,"факт"),"прогноз"))</f>
        <v>-</v>
      </c>
      <c r="C101" s="33">
        <v>44531</v>
      </c>
      <c r="D101" s="34">
        <f>VLOOKUP($C101,'F1'!$A:$B,2,0)</f>
        <v>22</v>
      </c>
      <c r="E101" s="14"/>
      <c r="F101" s="14"/>
      <c r="G101" s="14"/>
      <c r="H101" s="14"/>
      <c r="I101" s="14"/>
      <c r="J101" s="14"/>
      <c r="K101" s="14"/>
      <c r="L101" s="14"/>
      <c r="M101" s="204">
        <f t="shared" si="482"/>
        <v>0</v>
      </c>
      <c r="N101" s="15">
        <f t="shared" si="483"/>
        <v>0</v>
      </c>
      <c r="O101" s="15">
        <f t="shared" si="484"/>
        <v>0</v>
      </c>
      <c r="P101" s="15">
        <f t="shared" si="485"/>
        <v>0</v>
      </c>
      <c r="Q101" s="204">
        <f t="shared" si="486"/>
        <v>0</v>
      </c>
      <c r="R101" s="15">
        <f t="shared" si="487"/>
        <v>0</v>
      </c>
      <c r="S101" s="15">
        <f t="shared" si="488"/>
        <v>0</v>
      </c>
      <c r="T101" s="15">
        <f t="shared" si="489"/>
        <v>0</v>
      </c>
      <c r="U101" s="9">
        <f t="shared" si="490"/>
        <v>0</v>
      </c>
      <c r="V101" s="9">
        <f t="shared" si="491"/>
        <v>0</v>
      </c>
      <c r="W101" s="28">
        <f t="shared" si="492"/>
        <v>0</v>
      </c>
      <c r="X101" s="9">
        <f t="shared" si="493"/>
        <v>0</v>
      </c>
      <c r="Y101" s="9">
        <f t="shared" si="494"/>
        <v>0</v>
      </c>
      <c r="Z101" s="28">
        <f t="shared" si="495"/>
        <v>0</v>
      </c>
      <c r="AA101" s="8"/>
      <c r="AB101" s="155">
        <f>IF(OR($M101="",$M101=0),0,IF(AB$2&lt;10,VLOOKUP(TEXT($C101,"МММ"),'Расчет нагрузки'!$AA$2:$AE$13,AB$2,0),$D101*AB$2))</f>
        <v>0</v>
      </c>
      <c r="AC101" s="155">
        <f>IF(OR($Q101="",$Q101=0),0,IF(AC$2&lt;10,VLOOKUP(TEXT($C101,"МММ"),'Расчет нагрузки'!$AA$2:$AE$13,AC$2,0),$D101*AC$2))</f>
        <v>0</v>
      </c>
      <c r="AD101" s="8"/>
      <c r="AE101" s="69">
        <v>1</v>
      </c>
      <c r="AF101" s="69">
        <v>1</v>
      </c>
      <c r="AG101" s="8"/>
      <c r="AH101" s="13">
        <f t="shared" ref="AH101" si="544">E101</f>
        <v>0</v>
      </c>
      <c r="AI101" s="13">
        <f t="shared" ref="AI101" si="545">F101</f>
        <v>0</v>
      </c>
      <c r="AJ101" s="13">
        <f t="shared" ref="AJ101" si="546">G101</f>
        <v>0</v>
      </c>
      <c r="AK101" s="13">
        <f t="shared" ref="AK101" si="547">H101</f>
        <v>0</v>
      </c>
      <c r="AL101" s="13">
        <f t="shared" ref="AL101" si="548">I101</f>
        <v>0</v>
      </c>
      <c r="AM101" s="13">
        <f t="shared" ref="AM101" si="549">J101</f>
        <v>0</v>
      </c>
      <c r="AN101" s="13">
        <f t="shared" ref="AN101" si="550">K101</f>
        <v>0</v>
      </c>
      <c r="AO101" s="13">
        <f t="shared" ref="AO101" si="551">L101</f>
        <v>0</v>
      </c>
      <c r="AP101" s="13">
        <f t="shared" ref="AP101" si="552">E101</f>
        <v>0</v>
      </c>
      <c r="AQ101" s="13">
        <f t="shared" ref="AQ101" si="553">F101</f>
        <v>0</v>
      </c>
      <c r="AR101" s="13">
        <f t="shared" ref="AR101" si="554">G101</f>
        <v>0</v>
      </c>
      <c r="AS101" s="13">
        <f t="shared" ref="AS101" si="555">H101</f>
        <v>0</v>
      </c>
      <c r="AT101" s="13">
        <f t="shared" ref="AT101" si="556">I101</f>
        <v>0</v>
      </c>
      <c r="AU101" s="13">
        <f t="shared" ref="AU101" si="557">J101</f>
        <v>0</v>
      </c>
      <c r="AV101" s="13">
        <f t="shared" ref="AV101" si="558">K101</f>
        <v>0</v>
      </c>
      <c r="AW101" s="13">
        <f t="shared" ref="AW101" si="559">L101</f>
        <v>0</v>
      </c>
      <c r="AX101" s="4"/>
    </row>
    <row r="102" spans="1:50" outlineLevel="1">
      <c r="A102" s="8" t="str">
        <f>IF(C102=Форма!$B$7*1,"1 месяц",IF(C102&gt;Форма!$B$7,(LEFT(A101,SEARCH(" ",A101,1)-1)+1)&amp;" месяц",""))</f>
        <v/>
      </c>
      <c r="B102" s="32" t="str">
        <f>IF(SUM($E$6:$L102)=0,"-",IF(SUM($E102:$L102)&gt;0,IF(AND($C102&gt;=$B$1,$C102&lt;=$B$2)*1=1,$A$1,"факт"),"прогноз"))</f>
        <v>-</v>
      </c>
      <c r="C102" s="33">
        <v>44562</v>
      </c>
      <c r="D102" s="34">
        <f>VLOOKUP($C102,'F1'!$A:$B,2,0)</f>
        <v>16</v>
      </c>
      <c r="E102" s="14"/>
      <c r="F102" s="14"/>
      <c r="G102" s="14"/>
      <c r="H102" s="14"/>
      <c r="I102" s="14"/>
      <c r="J102" s="14"/>
      <c r="K102" s="14"/>
      <c r="L102" s="14"/>
      <c r="M102" s="204">
        <f t="shared" ref="M102:M113" si="560">E102/$D102</f>
        <v>0</v>
      </c>
      <c r="N102" s="15">
        <f t="shared" ref="N102:N113" si="561">F102/$D102</f>
        <v>0</v>
      </c>
      <c r="O102" s="15">
        <f t="shared" ref="O102:O113" si="562">G102/$D102</f>
        <v>0</v>
      </c>
      <c r="P102" s="15">
        <f t="shared" ref="P102:P113" si="563">H102/$D102</f>
        <v>0</v>
      </c>
      <c r="Q102" s="204">
        <f t="shared" ref="Q102:Q113" si="564">I102/$D102</f>
        <v>0</v>
      </c>
      <c r="R102" s="15">
        <f t="shared" ref="R102:R113" si="565">J102/$D102</f>
        <v>0</v>
      </c>
      <c r="S102" s="15">
        <f t="shared" ref="S102:S113" si="566">K102/$D102</f>
        <v>0</v>
      </c>
      <c r="T102" s="15">
        <f t="shared" ref="T102:T113" si="567">L102/$D102</f>
        <v>0</v>
      </c>
      <c r="U102" s="9">
        <f t="shared" ref="U102:U113" si="568">IFERROR(N102/M102,)</f>
        <v>0</v>
      </c>
      <c r="V102" s="9">
        <f t="shared" ref="V102:V113" si="569">IFERROR(O102/M102,)</f>
        <v>0</v>
      </c>
      <c r="W102" s="28">
        <f t="shared" ref="W102:W113" si="570">IFERROR(P102/M102,)</f>
        <v>0</v>
      </c>
      <c r="X102" s="9">
        <f t="shared" ref="X102:X113" si="571">IFERROR(R102/Q102,)</f>
        <v>0</v>
      </c>
      <c r="Y102" s="9">
        <f t="shared" ref="Y102:Y113" si="572">IFERROR(S102/Q102,)</f>
        <v>0</v>
      </c>
      <c r="Z102" s="28">
        <f t="shared" ref="Z102:Z113" si="573">IFERROR(T102/Q102,)</f>
        <v>0</v>
      </c>
      <c r="AA102" s="8"/>
      <c r="AB102" s="155">
        <f>IF(OR($M102="",$M102=0),0,IF(AB$2&lt;10,VLOOKUP(TEXT($C102,"МММ"),'Расчет нагрузки'!$AA$2:$AE$13,AB$2,0),$D102*AB$2))</f>
        <v>0</v>
      </c>
      <c r="AC102" s="155">
        <f>IF(OR($Q102="",$Q102=0),0,IF(AC$2&lt;10,VLOOKUP(TEXT($C102,"МММ"),'Расчет нагрузки'!$AA$2:$AE$13,AC$2,0),$D102*AC$2))</f>
        <v>0</v>
      </c>
      <c r="AD102" s="8"/>
      <c r="AE102" s="69">
        <v>1</v>
      </c>
      <c r="AF102" s="69">
        <v>1</v>
      </c>
      <c r="AG102" s="8"/>
      <c r="AH102" s="13">
        <f t="shared" ref="AH102" si="574">E102</f>
        <v>0</v>
      </c>
      <c r="AI102" s="13">
        <f t="shared" ref="AI102" si="575">F102</f>
        <v>0</v>
      </c>
      <c r="AJ102" s="13">
        <f t="shared" ref="AJ102" si="576">G102</f>
        <v>0</v>
      </c>
      <c r="AK102" s="13">
        <f t="shared" ref="AK102" si="577">H102</f>
        <v>0</v>
      </c>
      <c r="AL102" s="13">
        <f t="shared" ref="AL102" si="578">I102</f>
        <v>0</v>
      </c>
      <c r="AM102" s="13">
        <f t="shared" ref="AM102" si="579">J102</f>
        <v>0</v>
      </c>
      <c r="AN102" s="13">
        <f t="shared" ref="AN102" si="580">K102</f>
        <v>0</v>
      </c>
      <c r="AO102" s="13">
        <f t="shared" ref="AO102" si="581">L102</f>
        <v>0</v>
      </c>
      <c r="AP102" s="13">
        <f t="shared" ref="AP102" si="582">E102</f>
        <v>0</v>
      </c>
      <c r="AQ102" s="13">
        <f t="shared" ref="AQ102" si="583">F102</f>
        <v>0</v>
      </c>
      <c r="AR102" s="13">
        <f t="shared" ref="AR102" si="584">G102</f>
        <v>0</v>
      </c>
      <c r="AS102" s="13">
        <f t="shared" ref="AS102" si="585">H102</f>
        <v>0</v>
      </c>
      <c r="AT102" s="13">
        <f t="shared" ref="AT102" si="586">I102</f>
        <v>0</v>
      </c>
      <c r="AU102" s="13">
        <f t="shared" ref="AU102" si="587">J102</f>
        <v>0</v>
      </c>
      <c r="AV102" s="13">
        <f t="shared" ref="AV102" si="588">K102</f>
        <v>0</v>
      </c>
      <c r="AW102" s="13">
        <f t="shared" ref="AW102" si="589">L102</f>
        <v>0</v>
      </c>
      <c r="AX102" s="4"/>
    </row>
    <row r="103" spans="1:50" outlineLevel="1">
      <c r="A103" s="8" t="str">
        <f>IF(C103=Форма!$B$7*1,"1 месяц",IF(C103&gt;Форма!$B$7,(LEFT(A102,SEARCH(" ",A102,1)-1)+1)&amp;" месяц",""))</f>
        <v/>
      </c>
      <c r="B103" s="32" t="str">
        <f>IF(SUM($E$6:$L103)=0,"-",IF(SUM($E103:$L103)&gt;0,IF(AND($C103&gt;=$B$1,$C103&lt;=$B$2)*1=1,$A$1,"факт"),"прогноз"))</f>
        <v>-</v>
      </c>
      <c r="C103" s="33">
        <v>44593</v>
      </c>
      <c r="D103" s="34">
        <f>VLOOKUP($C103,'F1'!$A:$B,2,0)</f>
        <v>19</v>
      </c>
      <c r="E103" s="14"/>
      <c r="F103" s="14"/>
      <c r="G103" s="14"/>
      <c r="H103" s="14"/>
      <c r="I103" s="14"/>
      <c r="J103" s="14"/>
      <c r="K103" s="14"/>
      <c r="L103" s="14"/>
      <c r="M103" s="204">
        <f t="shared" si="560"/>
        <v>0</v>
      </c>
      <c r="N103" s="15">
        <f t="shared" si="561"/>
        <v>0</v>
      </c>
      <c r="O103" s="15">
        <f t="shared" si="562"/>
        <v>0</v>
      </c>
      <c r="P103" s="15">
        <f t="shared" si="563"/>
        <v>0</v>
      </c>
      <c r="Q103" s="204">
        <f t="shared" si="564"/>
        <v>0</v>
      </c>
      <c r="R103" s="15">
        <f t="shared" si="565"/>
        <v>0</v>
      </c>
      <c r="S103" s="15">
        <f t="shared" si="566"/>
        <v>0</v>
      </c>
      <c r="T103" s="15">
        <f t="shared" si="567"/>
        <v>0</v>
      </c>
      <c r="U103" s="9">
        <f t="shared" si="568"/>
        <v>0</v>
      </c>
      <c r="V103" s="9">
        <f t="shared" si="569"/>
        <v>0</v>
      </c>
      <c r="W103" s="28">
        <f t="shared" si="570"/>
        <v>0</v>
      </c>
      <c r="X103" s="9">
        <f t="shared" si="571"/>
        <v>0</v>
      </c>
      <c r="Y103" s="9">
        <f t="shared" si="572"/>
        <v>0</v>
      </c>
      <c r="Z103" s="28">
        <f t="shared" si="573"/>
        <v>0</v>
      </c>
      <c r="AA103" s="8"/>
      <c r="AB103" s="155">
        <f>IF(OR($M103="",$M103=0),0,IF(AB$2&lt;10,VLOOKUP(TEXT($C103,"МММ"),'Расчет нагрузки'!$AA$2:$AE$13,AB$2,0),$D103*AB$2))</f>
        <v>0</v>
      </c>
      <c r="AC103" s="155">
        <f>IF(OR($Q103="",$Q103=0),0,IF(AC$2&lt;10,VLOOKUP(TEXT($C103,"МММ"),'Расчет нагрузки'!$AA$2:$AE$13,AC$2,0),$D103*AC$2))</f>
        <v>0</v>
      </c>
      <c r="AD103" s="8"/>
      <c r="AE103" s="69">
        <v>1</v>
      </c>
      <c r="AF103" s="69">
        <v>1</v>
      </c>
      <c r="AG103" s="8"/>
      <c r="AH103" s="13">
        <f t="shared" ref="AH103" si="590">E103</f>
        <v>0</v>
      </c>
      <c r="AI103" s="13">
        <f t="shared" ref="AI103" si="591">F103</f>
        <v>0</v>
      </c>
      <c r="AJ103" s="13">
        <f t="shared" ref="AJ103" si="592">G103</f>
        <v>0</v>
      </c>
      <c r="AK103" s="13">
        <f t="shared" ref="AK103" si="593">H103</f>
        <v>0</v>
      </c>
      <c r="AL103" s="13">
        <f t="shared" ref="AL103" si="594">I103</f>
        <v>0</v>
      </c>
      <c r="AM103" s="13">
        <f t="shared" ref="AM103" si="595">J103</f>
        <v>0</v>
      </c>
      <c r="AN103" s="13">
        <f t="shared" ref="AN103" si="596">K103</f>
        <v>0</v>
      </c>
      <c r="AO103" s="13">
        <f t="shared" ref="AO103" si="597">L103</f>
        <v>0</v>
      </c>
      <c r="AP103" s="13">
        <f t="shared" ref="AP103" si="598">E103</f>
        <v>0</v>
      </c>
      <c r="AQ103" s="13">
        <f t="shared" ref="AQ103" si="599">F103</f>
        <v>0</v>
      </c>
      <c r="AR103" s="13">
        <f t="shared" ref="AR103" si="600">G103</f>
        <v>0</v>
      </c>
      <c r="AS103" s="13">
        <f t="shared" ref="AS103" si="601">H103</f>
        <v>0</v>
      </c>
      <c r="AT103" s="13">
        <f t="shared" ref="AT103" si="602">I103</f>
        <v>0</v>
      </c>
      <c r="AU103" s="13">
        <f t="shared" ref="AU103" si="603">J103</f>
        <v>0</v>
      </c>
      <c r="AV103" s="13">
        <f t="shared" ref="AV103" si="604">K103</f>
        <v>0</v>
      </c>
      <c r="AW103" s="13">
        <f t="shared" ref="AW103" si="605">L103</f>
        <v>0</v>
      </c>
      <c r="AX103" s="4"/>
    </row>
    <row r="104" spans="1:50" outlineLevel="1">
      <c r="A104" s="8" t="str">
        <f>IF(C104=Форма!$B$7*1,"1 месяц",IF(C104&gt;Форма!$B$7,(LEFT(A103,SEARCH(" ",A103,1)-1)+1)&amp;" месяц",""))</f>
        <v/>
      </c>
      <c r="B104" s="32" t="str">
        <f>IF(SUM($E$6:$L104)=0,"-",IF(SUM($E104:$L104)&gt;0,IF(AND($C104&gt;=$B$1,$C104&lt;=$B$2)*1=1,$A$1,"факт"),"прогноз"))</f>
        <v>-</v>
      </c>
      <c r="C104" s="33">
        <v>44621</v>
      </c>
      <c r="D104" s="34">
        <f>VLOOKUP($C104,'F1'!$A:$B,2,0)</f>
        <v>22</v>
      </c>
      <c r="E104" s="14"/>
      <c r="F104" s="14"/>
      <c r="G104" s="14"/>
      <c r="H104" s="14"/>
      <c r="I104" s="14"/>
      <c r="J104" s="14"/>
      <c r="K104" s="14"/>
      <c r="L104" s="14"/>
      <c r="M104" s="204">
        <f t="shared" si="560"/>
        <v>0</v>
      </c>
      <c r="N104" s="15">
        <f t="shared" si="561"/>
        <v>0</v>
      </c>
      <c r="O104" s="15">
        <f t="shared" si="562"/>
        <v>0</v>
      </c>
      <c r="P104" s="15">
        <f t="shared" si="563"/>
        <v>0</v>
      </c>
      <c r="Q104" s="204">
        <f t="shared" si="564"/>
        <v>0</v>
      </c>
      <c r="R104" s="15">
        <f t="shared" si="565"/>
        <v>0</v>
      </c>
      <c r="S104" s="15">
        <f t="shared" si="566"/>
        <v>0</v>
      </c>
      <c r="T104" s="15">
        <f t="shared" si="567"/>
        <v>0</v>
      </c>
      <c r="U104" s="9">
        <f t="shared" si="568"/>
        <v>0</v>
      </c>
      <c r="V104" s="9">
        <f t="shared" si="569"/>
        <v>0</v>
      </c>
      <c r="W104" s="28">
        <f t="shared" si="570"/>
        <v>0</v>
      </c>
      <c r="X104" s="9">
        <f t="shared" si="571"/>
        <v>0</v>
      </c>
      <c r="Y104" s="9">
        <f t="shared" si="572"/>
        <v>0</v>
      </c>
      <c r="Z104" s="28">
        <f t="shared" si="573"/>
        <v>0</v>
      </c>
      <c r="AA104" s="8"/>
      <c r="AB104" s="155">
        <f>IF(OR($M104="",$M104=0),0,IF(AB$2&lt;10,VLOOKUP(TEXT($C104,"МММ"),'Расчет нагрузки'!$AA$2:$AE$13,AB$2,0),$D104*AB$2))</f>
        <v>0</v>
      </c>
      <c r="AC104" s="155">
        <f>IF(OR($Q104="",$Q104=0),0,IF(AC$2&lt;10,VLOOKUP(TEXT($C104,"МММ"),'Расчет нагрузки'!$AA$2:$AE$13,AC$2,0),$D104*AC$2))</f>
        <v>0</v>
      </c>
      <c r="AD104" s="8"/>
      <c r="AE104" s="69">
        <v>1</v>
      </c>
      <c r="AF104" s="69">
        <v>1</v>
      </c>
      <c r="AG104" s="8"/>
      <c r="AH104" s="13">
        <f t="shared" ref="AH104" si="606">E104</f>
        <v>0</v>
      </c>
      <c r="AI104" s="13">
        <f t="shared" ref="AI104" si="607">F104</f>
        <v>0</v>
      </c>
      <c r="AJ104" s="13">
        <f t="shared" ref="AJ104" si="608">G104</f>
        <v>0</v>
      </c>
      <c r="AK104" s="13">
        <f t="shared" ref="AK104" si="609">H104</f>
        <v>0</v>
      </c>
      <c r="AL104" s="13">
        <f t="shared" ref="AL104" si="610">I104</f>
        <v>0</v>
      </c>
      <c r="AM104" s="13">
        <f t="shared" ref="AM104" si="611">J104</f>
        <v>0</v>
      </c>
      <c r="AN104" s="13">
        <f t="shared" ref="AN104" si="612">K104</f>
        <v>0</v>
      </c>
      <c r="AO104" s="13">
        <f t="shared" ref="AO104" si="613">L104</f>
        <v>0</v>
      </c>
      <c r="AP104" s="13">
        <f t="shared" ref="AP104" si="614">E104</f>
        <v>0</v>
      </c>
      <c r="AQ104" s="13">
        <f t="shared" ref="AQ104" si="615">F104</f>
        <v>0</v>
      </c>
      <c r="AR104" s="13">
        <f t="shared" ref="AR104" si="616">G104</f>
        <v>0</v>
      </c>
      <c r="AS104" s="13">
        <f t="shared" ref="AS104" si="617">H104</f>
        <v>0</v>
      </c>
      <c r="AT104" s="13">
        <f t="shared" ref="AT104" si="618">I104</f>
        <v>0</v>
      </c>
      <c r="AU104" s="13">
        <f t="shared" ref="AU104" si="619">J104</f>
        <v>0</v>
      </c>
      <c r="AV104" s="13">
        <f t="shared" ref="AV104" si="620">K104</f>
        <v>0</v>
      </c>
      <c r="AW104" s="13">
        <f t="shared" ref="AW104" si="621">L104</f>
        <v>0</v>
      </c>
      <c r="AX104" s="4"/>
    </row>
    <row r="105" spans="1:50" outlineLevel="1">
      <c r="A105" s="8" t="str">
        <f>IF(C105=Форма!$B$7*1,"1 месяц",IF(C105&gt;Форма!$B$7,(LEFT(A104,SEARCH(" ",A104,1)-1)+1)&amp;" месяц",""))</f>
        <v/>
      </c>
      <c r="B105" s="32" t="str">
        <f>IF(SUM($E$6:$L105)=0,"-",IF(SUM($E105:$L105)&gt;0,IF(AND($C105&gt;=$B$1,$C105&lt;=$B$2)*1=1,$A$1,"факт"),"прогноз"))</f>
        <v>-</v>
      </c>
      <c r="C105" s="33">
        <v>44652</v>
      </c>
      <c r="D105" s="34">
        <f>VLOOKUP($C105,'F1'!$A:$B,2,0)</f>
        <v>21</v>
      </c>
      <c r="E105" s="14"/>
      <c r="F105" s="14"/>
      <c r="G105" s="14"/>
      <c r="H105" s="14"/>
      <c r="I105" s="14"/>
      <c r="J105" s="14"/>
      <c r="K105" s="14"/>
      <c r="L105" s="14"/>
      <c r="M105" s="204">
        <f t="shared" si="560"/>
        <v>0</v>
      </c>
      <c r="N105" s="15">
        <f t="shared" si="561"/>
        <v>0</v>
      </c>
      <c r="O105" s="15">
        <f t="shared" si="562"/>
        <v>0</v>
      </c>
      <c r="P105" s="15">
        <f t="shared" si="563"/>
        <v>0</v>
      </c>
      <c r="Q105" s="204">
        <f t="shared" si="564"/>
        <v>0</v>
      </c>
      <c r="R105" s="15">
        <f t="shared" si="565"/>
        <v>0</v>
      </c>
      <c r="S105" s="15">
        <f t="shared" si="566"/>
        <v>0</v>
      </c>
      <c r="T105" s="15">
        <f t="shared" si="567"/>
        <v>0</v>
      </c>
      <c r="U105" s="9">
        <f t="shared" si="568"/>
        <v>0</v>
      </c>
      <c r="V105" s="9">
        <f t="shared" si="569"/>
        <v>0</v>
      </c>
      <c r="W105" s="28">
        <f t="shared" si="570"/>
        <v>0</v>
      </c>
      <c r="X105" s="9">
        <f t="shared" si="571"/>
        <v>0</v>
      </c>
      <c r="Y105" s="9">
        <f t="shared" si="572"/>
        <v>0</v>
      </c>
      <c r="Z105" s="28">
        <f t="shared" si="573"/>
        <v>0</v>
      </c>
      <c r="AA105" s="8"/>
      <c r="AB105" s="155">
        <f>IF(OR($M105="",$M105=0),0,IF(AB$2&lt;10,VLOOKUP(TEXT($C105,"МММ"),'Расчет нагрузки'!$AA$2:$AE$13,AB$2,0),$D105*AB$2))</f>
        <v>0</v>
      </c>
      <c r="AC105" s="155">
        <f>IF(OR($Q105="",$Q105=0),0,IF(AC$2&lt;10,VLOOKUP(TEXT($C105,"МММ"),'Расчет нагрузки'!$AA$2:$AE$13,AC$2,0),$D105*AC$2))</f>
        <v>0</v>
      </c>
      <c r="AD105" s="8"/>
      <c r="AE105" s="69">
        <v>1</v>
      </c>
      <c r="AF105" s="69">
        <v>1</v>
      </c>
      <c r="AG105" s="8"/>
      <c r="AH105" s="13">
        <f t="shared" ref="AH105" si="622">E105</f>
        <v>0</v>
      </c>
      <c r="AI105" s="13">
        <f t="shared" ref="AI105" si="623">F105</f>
        <v>0</v>
      </c>
      <c r="AJ105" s="13">
        <f t="shared" ref="AJ105" si="624">G105</f>
        <v>0</v>
      </c>
      <c r="AK105" s="13">
        <f t="shared" ref="AK105" si="625">H105</f>
        <v>0</v>
      </c>
      <c r="AL105" s="13">
        <f t="shared" ref="AL105" si="626">I105</f>
        <v>0</v>
      </c>
      <c r="AM105" s="13">
        <f t="shared" ref="AM105" si="627">J105</f>
        <v>0</v>
      </c>
      <c r="AN105" s="13">
        <f t="shared" ref="AN105" si="628">K105</f>
        <v>0</v>
      </c>
      <c r="AO105" s="13">
        <f t="shared" ref="AO105" si="629">L105</f>
        <v>0</v>
      </c>
      <c r="AP105" s="13">
        <f t="shared" ref="AP105" si="630">E105</f>
        <v>0</v>
      </c>
      <c r="AQ105" s="13">
        <f t="shared" ref="AQ105" si="631">F105</f>
        <v>0</v>
      </c>
      <c r="AR105" s="13">
        <f t="shared" ref="AR105" si="632">G105</f>
        <v>0</v>
      </c>
      <c r="AS105" s="13">
        <f t="shared" ref="AS105" si="633">H105</f>
        <v>0</v>
      </c>
      <c r="AT105" s="13">
        <f t="shared" ref="AT105" si="634">I105</f>
        <v>0</v>
      </c>
      <c r="AU105" s="13">
        <f t="shared" ref="AU105" si="635">J105</f>
        <v>0</v>
      </c>
      <c r="AV105" s="13">
        <f t="shared" ref="AV105" si="636">K105</f>
        <v>0</v>
      </c>
      <c r="AW105" s="13">
        <f t="shared" ref="AW105" si="637">L105</f>
        <v>0</v>
      </c>
      <c r="AX105" s="4"/>
    </row>
    <row r="106" spans="1:50" outlineLevel="1">
      <c r="A106" s="8" t="str">
        <f>IF(C106=Форма!$B$7*1,"1 месяц",IF(C106&gt;Форма!$B$7,(LEFT(A105,SEARCH(" ",A105,1)-1)+1)&amp;" месяц",""))</f>
        <v/>
      </c>
      <c r="B106" s="32" t="str">
        <f>IF(SUM($E$6:$L106)=0,"-",IF(SUM($E106:$L106)&gt;0,IF(AND($C106&gt;=$B$1,$C106&lt;=$B$2)*1=1,$A$1,"факт"),"прогноз"))</f>
        <v>-</v>
      </c>
      <c r="C106" s="33">
        <v>44682</v>
      </c>
      <c r="D106" s="34">
        <f>VLOOKUP($C106,'F1'!$A:$B,2,0)</f>
        <v>18</v>
      </c>
      <c r="E106" s="14"/>
      <c r="F106" s="14"/>
      <c r="G106" s="14"/>
      <c r="H106" s="14"/>
      <c r="I106" s="14"/>
      <c r="J106" s="14"/>
      <c r="K106" s="14"/>
      <c r="L106" s="14"/>
      <c r="M106" s="204">
        <f t="shared" si="560"/>
        <v>0</v>
      </c>
      <c r="N106" s="15">
        <f t="shared" si="561"/>
        <v>0</v>
      </c>
      <c r="O106" s="15">
        <f t="shared" si="562"/>
        <v>0</v>
      </c>
      <c r="P106" s="15">
        <f t="shared" si="563"/>
        <v>0</v>
      </c>
      <c r="Q106" s="204">
        <f t="shared" si="564"/>
        <v>0</v>
      </c>
      <c r="R106" s="15">
        <f t="shared" si="565"/>
        <v>0</v>
      </c>
      <c r="S106" s="15">
        <f t="shared" si="566"/>
        <v>0</v>
      </c>
      <c r="T106" s="15">
        <f t="shared" si="567"/>
        <v>0</v>
      </c>
      <c r="U106" s="9">
        <f t="shared" si="568"/>
        <v>0</v>
      </c>
      <c r="V106" s="9">
        <f t="shared" si="569"/>
        <v>0</v>
      </c>
      <c r="W106" s="28">
        <f t="shared" si="570"/>
        <v>0</v>
      </c>
      <c r="X106" s="9">
        <f t="shared" si="571"/>
        <v>0</v>
      </c>
      <c r="Y106" s="9">
        <f t="shared" si="572"/>
        <v>0</v>
      </c>
      <c r="Z106" s="28">
        <f t="shared" si="573"/>
        <v>0</v>
      </c>
      <c r="AA106" s="8"/>
      <c r="AB106" s="155">
        <f>IF(OR($M106="",$M106=0),0,IF(AB$2&lt;10,VLOOKUP(TEXT($C106,"МММ"),'Расчет нагрузки'!$AA$2:$AE$13,AB$2,0),$D106*AB$2))</f>
        <v>0</v>
      </c>
      <c r="AC106" s="155">
        <f>IF(OR($Q106="",$Q106=0),0,IF(AC$2&lt;10,VLOOKUP(TEXT($C106,"МММ"),'Расчет нагрузки'!$AA$2:$AE$13,AC$2,0),$D106*AC$2))</f>
        <v>0</v>
      </c>
      <c r="AD106" s="8"/>
      <c r="AE106" s="69">
        <v>1</v>
      </c>
      <c r="AF106" s="69">
        <v>1</v>
      </c>
      <c r="AG106" s="8"/>
      <c r="AH106" s="13">
        <f t="shared" ref="AH106" si="638">E106</f>
        <v>0</v>
      </c>
      <c r="AI106" s="13">
        <f t="shared" ref="AI106" si="639">F106</f>
        <v>0</v>
      </c>
      <c r="AJ106" s="13">
        <f t="shared" ref="AJ106" si="640">G106</f>
        <v>0</v>
      </c>
      <c r="AK106" s="13">
        <f t="shared" ref="AK106" si="641">H106</f>
        <v>0</v>
      </c>
      <c r="AL106" s="13">
        <f t="shared" ref="AL106" si="642">I106</f>
        <v>0</v>
      </c>
      <c r="AM106" s="13">
        <f t="shared" ref="AM106" si="643">J106</f>
        <v>0</v>
      </c>
      <c r="AN106" s="13">
        <f t="shared" ref="AN106" si="644">K106</f>
        <v>0</v>
      </c>
      <c r="AO106" s="13">
        <f t="shared" ref="AO106" si="645">L106</f>
        <v>0</v>
      </c>
      <c r="AP106" s="13">
        <f t="shared" ref="AP106" si="646">E106</f>
        <v>0</v>
      </c>
      <c r="AQ106" s="13">
        <f t="shared" ref="AQ106" si="647">F106</f>
        <v>0</v>
      </c>
      <c r="AR106" s="13">
        <f t="shared" ref="AR106" si="648">G106</f>
        <v>0</v>
      </c>
      <c r="AS106" s="13">
        <f t="shared" ref="AS106" si="649">H106</f>
        <v>0</v>
      </c>
      <c r="AT106" s="13">
        <f t="shared" ref="AT106" si="650">I106</f>
        <v>0</v>
      </c>
      <c r="AU106" s="13">
        <f t="shared" ref="AU106" si="651">J106</f>
        <v>0</v>
      </c>
      <c r="AV106" s="13">
        <f t="shared" ref="AV106" si="652">K106</f>
        <v>0</v>
      </c>
      <c r="AW106" s="13">
        <f t="shared" ref="AW106" si="653">L106</f>
        <v>0</v>
      </c>
      <c r="AX106" s="4"/>
    </row>
    <row r="107" spans="1:50" outlineLevel="1">
      <c r="A107" s="8" t="str">
        <f>IF(C107=Форма!$B$7*1,"1 месяц",IF(C107&gt;Форма!$B$7,(LEFT(A106,SEARCH(" ",A106,1)-1)+1)&amp;" месяц",""))</f>
        <v/>
      </c>
      <c r="B107" s="32" t="str">
        <f>IF(SUM($E$6:$L107)=0,"-",IF(SUM($E107:$L107)&gt;0,IF(AND($C107&gt;=$B$1,$C107&lt;=$B$2)*1=1,$A$1,"факт"),"прогноз"))</f>
        <v>-</v>
      </c>
      <c r="C107" s="33">
        <v>44713</v>
      </c>
      <c r="D107" s="34">
        <f>VLOOKUP($C107,'F1'!$A:$B,2,0)</f>
        <v>21</v>
      </c>
      <c r="E107" s="14"/>
      <c r="F107" s="14"/>
      <c r="G107" s="14"/>
      <c r="H107" s="14"/>
      <c r="I107" s="14"/>
      <c r="J107" s="14"/>
      <c r="K107" s="14"/>
      <c r="L107" s="14"/>
      <c r="M107" s="204">
        <f t="shared" si="560"/>
        <v>0</v>
      </c>
      <c r="N107" s="15">
        <f t="shared" si="561"/>
        <v>0</v>
      </c>
      <c r="O107" s="15">
        <f t="shared" si="562"/>
        <v>0</v>
      </c>
      <c r="P107" s="15">
        <f t="shared" si="563"/>
        <v>0</v>
      </c>
      <c r="Q107" s="204">
        <f t="shared" si="564"/>
        <v>0</v>
      </c>
      <c r="R107" s="15">
        <f t="shared" si="565"/>
        <v>0</v>
      </c>
      <c r="S107" s="15">
        <f t="shared" si="566"/>
        <v>0</v>
      </c>
      <c r="T107" s="15">
        <f t="shared" si="567"/>
        <v>0</v>
      </c>
      <c r="U107" s="9">
        <f t="shared" si="568"/>
        <v>0</v>
      </c>
      <c r="V107" s="9">
        <f t="shared" si="569"/>
        <v>0</v>
      </c>
      <c r="W107" s="28">
        <f t="shared" si="570"/>
        <v>0</v>
      </c>
      <c r="X107" s="9">
        <f t="shared" si="571"/>
        <v>0</v>
      </c>
      <c r="Y107" s="9">
        <f t="shared" si="572"/>
        <v>0</v>
      </c>
      <c r="Z107" s="28">
        <f t="shared" si="573"/>
        <v>0</v>
      </c>
      <c r="AA107" s="8"/>
      <c r="AB107" s="155">
        <f>IF(OR($M107="",$M107=0),0,IF(AB$2&lt;10,VLOOKUP(TEXT($C107,"МММ"),'Расчет нагрузки'!$AA$2:$AE$13,AB$2,0),$D107*AB$2))</f>
        <v>0</v>
      </c>
      <c r="AC107" s="155">
        <f>IF(OR($Q107="",$Q107=0),0,IF(AC$2&lt;10,VLOOKUP(TEXT($C107,"МММ"),'Расчет нагрузки'!$AA$2:$AE$13,AC$2,0),$D107*AC$2))</f>
        <v>0</v>
      </c>
      <c r="AD107" s="8"/>
      <c r="AE107" s="69">
        <v>1</v>
      </c>
      <c r="AF107" s="69">
        <v>1</v>
      </c>
      <c r="AG107" s="8"/>
      <c r="AH107" s="13">
        <f t="shared" ref="AH107" si="654">E107</f>
        <v>0</v>
      </c>
      <c r="AI107" s="13">
        <f t="shared" ref="AI107" si="655">F107</f>
        <v>0</v>
      </c>
      <c r="AJ107" s="13">
        <f t="shared" ref="AJ107" si="656">G107</f>
        <v>0</v>
      </c>
      <c r="AK107" s="13">
        <f t="shared" ref="AK107" si="657">H107</f>
        <v>0</v>
      </c>
      <c r="AL107" s="13">
        <f t="shared" ref="AL107" si="658">I107</f>
        <v>0</v>
      </c>
      <c r="AM107" s="13">
        <f t="shared" ref="AM107" si="659">J107</f>
        <v>0</v>
      </c>
      <c r="AN107" s="13">
        <f t="shared" ref="AN107" si="660">K107</f>
        <v>0</v>
      </c>
      <c r="AO107" s="13">
        <f t="shared" ref="AO107" si="661">L107</f>
        <v>0</v>
      </c>
      <c r="AP107" s="13">
        <f t="shared" ref="AP107" si="662">E107</f>
        <v>0</v>
      </c>
      <c r="AQ107" s="13">
        <f t="shared" ref="AQ107" si="663">F107</f>
        <v>0</v>
      </c>
      <c r="AR107" s="13">
        <f t="shared" ref="AR107" si="664">G107</f>
        <v>0</v>
      </c>
      <c r="AS107" s="13">
        <f t="shared" ref="AS107" si="665">H107</f>
        <v>0</v>
      </c>
      <c r="AT107" s="13">
        <f t="shared" ref="AT107" si="666">I107</f>
        <v>0</v>
      </c>
      <c r="AU107" s="13">
        <f t="shared" ref="AU107" si="667">J107</f>
        <v>0</v>
      </c>
      <c r="AV107" s="13">
        <f t="shared" ref="AV107" si="668">K107</f>
        <v>0</v>
      </c>
      <c r="AW107" s="13">
        <f t="shared" ref="AW107" si="669">L107</f>
        <v>0</v>
      </c>
      <c r="AX107" s="4"/>
    </row>
    <row r="108" spans="1:50" outlineLevel="1">
      <c r="A108" s="8" t="str">
        <f>IF(C108=Форма!$B$7*1,"1 месяц",IF(C108&gt;Форма!$B$7,(LEFT(A107,SEARCH(" ",A107,1)-1)+1)&amp;" месяц",""))</f>
        <v/>
      </c>
      <c r="B108" s="32" t="str">
        <f>IF(SUM($E$6:$L108)=0,"-",IF(SUM($E108:$L108)&gt;0,IF(AND($C108&gt;=$B$1,$C108&lt;=$B$2)*1=1,$A$1,"факт"),"прогноз"))</f>
        <v>-</v>
      </c>
      <c r="C108" s="33">
        <v>44743</v>
      </c>
      <c r="D108" s="34">
        <f>VLOOKUP($C108,'F1'!$A:$B,2,0)</f>
        <v>21</v>
      </c>
      <c r="E108" s="14"/>
      <c r="F108" s="14"/>
      <c r="G108" s="14"/>
      <c r="H108" s="14"/>
      <c r="I108" s="14"/>
      <c r="J108" s="14"/>
      <c r="K108" s="14"/>
      <c r="L108" s="14"/>
      <c r="M108" s="204">
        <f t="shared" si="560"/>
        <v>0</v>
      </c>
      <c r="N108" s="15">
        <f t="shared" si="561"/>
        <v>0</v>
      </c>
      <c r="O108" s="15">
        <f t="shared" si="562"/>
        <v>0</v>
      </c>
      <c r="P108" s="15">
        <f t="shared" si="563"/>
        <v>0</v>
      </c>
      <c r="Q108" s="204">
        <f t="shared" si="564"/>
        <v>0</v>
      </c>
      <c r="R108" s="15">
        <f t="shared" si="565"/>
        <v>0</v>
      </c>
      <c r="S108" s="15">
        <f t="shared" si="566"/>
        <v>0</v>
      </c>
      <c r="T108" s="15">
        <f t="shared" si="567"/>
        <v>0</v>
      </c>
      <c r="U108" s="9">
        <f t="shared" si="568"/>
        <v>0</v>
      </c>
      <c r="V108" s="9">
        <f t="shared" si="569"/>
        <v>0</v>
      </c>
      <c r="W108" s="28">
        <f t="shared" si="570"/>
        <v>0</v>
      </c>
      <c r="X108" s="9">
        <f t="shared" si="571"/>
        <v>0</v>
      </c>
      <c r="Y108" s="9">
        <f t="shared" si="572"/>
        <v>0</v>
      </c>
      <c r="Z108" s="28">
        <f t="shared" si="573"/>
        <v>0</v>
      </c>
      <c r="AA108" s="8"/>
      <c r="AB108" s="155">
        <f>IF(OR($M108="",$M108=0),0,IF(AB$2&lt;10,VLOOKUP(TEXT($C108,"МММ"),'Расчет нагрузки'!$AA$2:$AE$13,AB$2,0),$D108*AB$2))</f>
        <v>0</v>
      </c>
      <c r="AC108" s="155">
        <f>IF(OR($Q108="",$Q108=0),0,IF(AC$2&lt;10,VLOOKUP(TEXT($C108,"МММ"),'Расчет нагрузки'!$AA$2:$AE$13,AC$2,0),$D108*AC$2))</f>
        <v>0</v>
      </c>
      <c r="AD108" s="8"/>
      <c r="AE108" s="69">
        <v>1</v>
      </c>
      <c r="AF108" s="69">
        <v>1</v>
      </c>
      <c r="AG108" s="8"/>
      <c r="AH108" s="13">
        <f t="shared" ref="AH108" si="670">E108</f>
        <v>0</v>
      </c>
      <c r="AI108" s="13">
        <f t="shared" ref="AI108" si="671">F108</f>
        <v>0</v>
      </c>
      <c r="AJ108" s="13">
        <f t="shared" ref="AJ108" si="672">G108</f>
        <v>0</v>
      </c>
      <c r="AK108" s="13">
        <f t="shared" ref="AK108" si="673">H108</f>
        <v>0</v>
      </c>
      <c r="AL108" s="13">
        <f t="shared" ref="AL108" si="674">I108</f>
        <v>0</v>
      </c>
      <c r="AM108" s="13">
        <f t="shared" ref="AM108" si="675">J108</f>
        <v>0</v>
      </c>
      <c r="AN108" s="13">
        <f t="shared" ref="AN108" si="676">K108</f>
        <v>0</v>
      </c>
      <c r="AO108" s="13">
        <f t="shared" ref="AO108" si="677">L108</f>
        <v>0</v>
      </c>
      <c r="AP108" s="13">
        <f t="shared" ref="AP108" si="678">E108</f>
        <v>0</v>
      </c>
      <c r="AQ108" s="13">
        <f t="shared" ref="AQ108" si="679">F108</f>
        <v>0</v>
      </c>
      <c r="AR108" s="13">
        <f t="shared" ref="AR108" si="680">G108</f>
        <v>0</v>
      </c>
      <c r="AS108" s="13">
        <f t="shared" ref="AS108" si="681">H108</f>
        <v>0</v>
      </c>
      <c r="AT108" s="13">
        <f t="shared" ref="AT108" si="682">I108</f>
        <v>0</v>
      </c>
      <c r="AU108" s="13">
        <f t="shared" ref="AU108" si="683">J108</f>
        <v>0</v>
      </c>
      <c r="AV108" s="13">
        <f t="shared" ref="AV108" si="684">K108</f>
        <v>0</v>
      </c>
      <c r="AW108" s="13">
        <f t="shared" ref="AW108" si="685">L108</f>
        <v>0</v>
      </c>
      <c r="AX108" s="4"/>
    </row>
    <row r="109" spans="1:50" outlineLevel="1">
      <c r="A109" s="8" t="str">
        <f>IF(C109=Форма!$B$7*1,"1 месяц",IF(C109&gt;Форма!$B$7,(LEFT(A108,SEARCH(" ",A108,1)-1)+1)&amp;" месяц",""))</f>
        <v/>
      </c>
      <c r="B109" s="32" t="str">
        <f>IF(SUM($E$6:$L109)=0,"-",IF(SUM($E109:$L109)&gt;0,IF(AND($C109&gt;=$B$1,$C109&lt;=$B$2)*1=1,$A$1,"факт"),"прогноз"))</f>
        <v>-</v>
      </c>
      <c r="C109" s="33">
        <v>44774</v>
      </c>
      <c r="D109" s="34">
        <f>VLOOKUP($C109,'F1'!$A:$B,2,0)</f>
        <v>23</v>
      </c>
      <c r="E109" s="14"/>
      <c r="F109" s="14"/>
      <c r="G109" s="14"/>
      <c r="H109" s="14"/>
      <c r="I109" s="14"/>
      <c r="J109" s="14"/>
      <c r="K109" s="14"/>
      <c r="L109" s="14"/>
      <c r="M109" s="204">
        <f t="shared" si="560"/>
        <v>0</v>
      </c>
      <c r="N109" s="15">
        <f t="shared" si="561"/>
        <v>0</v>
      </c>
      <c r="O109" s="15">
        <f t="shared" si="562"/>
        <v>0</v>
      </c>
      <c r="P109" s="15">
        <f t="shared" si="563"/>
        <v>0</v>
      </c>
      <c r="Q109" s="204">
        <f t="shared" si="564"/>
        <v>0</v>
      </c>
      <c r="R109" s="15">
        <f t="shared" si="565"/>
        <v>0</v>
      </c>
      <c r="S109" s="15">
        <f t="shared" si="566"/>
        <v>0</v>
      </c>
      <c r="T109" s="15">
        <f t="shared" si="567"/>
        <v>0</v>
      </c>
      <c r="U109" s="9">
        <f t="shared" si="568"/>
        <v>0</v>
      </c>
      <c r="V109" s="9">
        <f t="shared" si="569"/>
        <v>0</v>
      </c>
      <c r="W109" s="28">
        <f t="shared" si="570"/>
        <v>0</v>
      </c>
      <c r="X109" s="9">
        <f t="shared" si="571"/>
        <v>0</v>
      </c>
      <c r="Y109" s="9">
        <f t="shared" si="572"/>
        <v>0</v>
      </c>
      <c r="Z109" s="28">
        <f t="shared" si="573"/>
        <v>0</v>
      </c>
      <c r="AA109" s="8"/>
      <c r="AB109" s="155">
        <f>IF(OR($M109="",$M109=0),0,IF(AB$2&lt;10,VLOOKUP(TEXT($C109,"МММ"),'Расчет нагрузки'!$AA$2:$AE$13,AB$2,0),$D109*AB$2))</f>
        <v>0</v>
      </c>
      <c r="AC109" s="155">
        <f>IF(OR($Q109="",$Q109=0),0,IF(AC$2&lt;10,VLOOKUP(TEXT($C109,"МММ"),'Расчет нагрузки'!$AA$2:$AE$13,AC$2,0),$D109*AC$2))</f>
        <v>0</v>
      </c>
      <c r="AD109" s="8"/>
      <c r="AE109" s="69">
        <v>1</v>
      </c>
      <c r="AF109" s="69">
        <v>1</v>
      </c>
      <c r="AG109" s="8"/>
      <c r="AH109" s="13">
        <f t="shared" ref="AH109" si="686">E109</f>
        <v>0</v>
      </c>
      <c r="AI109" s="13">
        <f t="shared" ref="AI109" si="687">F109</f>
        <v>0</v>
      </c>
      <c r="AJ109" s="13">
        <f t="shared" ref="AJ109" si="688">G109</f>
        <v>0</v>
      </c>
      <c r="AK109" s="13">
        <f t="shared" ref="AK109" si="689">H109</f>
        <v>0</v>
      </c>
      <c r="AL109" s="13">
        <f t="shared" ref="AL109" si="690">I109</f>
        <v>0</v>
      </c>
      <c r="AM109" s="13">
        <f t="shared" ref="AM109" si="691">J109</f>
        <v>0</v>
      </c>
      <c r="AN109" s="13">
        <f t="shared" ref="AN109" si="692">K109</f>
        <v>0</v>
      </c>
      <c r="AO109" s="13">
        <f t="shared" ref="AO109" si="693">L109</f>
        <v>0</v>
      </c>
      <c r="AP109" s="13">
        <f t="shared" ref="AP109" si="694">E109</f>
        <v>0</v>
      </c>
      <c r="AQ109" s="13">
        <f t="shared" ref="AQ109" si="695">F109</f>
        <v>0</v>
      </c>
      <c r="AR109" s="13">
        <f t="shared" ref="AR109" si="696">G109</f>
        <v>0</v>
      </c>
      <c r="AS109" s="13">
        <f t="shared" ref="AS109" si="697">H109</f>
        <v>0</v>
      </c>
      <c r="AT109" s="13">
        <f t="shared" ref="AT109" si="698">I109</f>
        <v>0</v>
      </c>
      <c r="AU109" s="13">
        <f t="shared" ref="AU109" si="699">J109</f>
        <v>0</v>
      </c>
      <c r="AV109" s="13">
        <f t="shared" ref="AV109" si="700">K109</f>
        <v>0</v>
      </c>
      <c r="AW109" s="13">
        <f t="shared" ref="AW109" si="701">L109</f>
        <v>0</v>
      </c>
      <c r="AX109" s="4"/>
    </row>
    <row r="110" spans="1:50" outlineLevel="1">
      <c r="A110" s="8" t="str">
        <f>IF(C110=Форма!$B$7*1,"1 месяц",IF(C110&gt;Форма!$B$7,(LEFT(A109,SEARCH(" ",A109,1)-1)+1)&amp;" месяц",""))</f>
        <v/>
      </c>
      <c r="B110" s="32" t="str">
        <f>IF(SUM($E$6:$L110)=0,"-",IF(SUM($E110:$L110)&gt;0,IF(AND($C110&gt;=$B$1,$C110&lt;=$B$2)*1=1,$A$1,"факт"),"прогноз"))</f>
        <v>-</v>
      </c>
      <c r="C110" s="33">
        <v>44805</v>
      </c>
      <c r="D110" s="34">
        <f>VLOOKUP($C110,'F1'!$A:$B,2,0)</f>
        <v>22</v>
      </c>
      <c r="E110" s="14"/>
      <c r="F110" s="14"/>
      <c r="G110" s="14"/>
      <c r="H110" s="14"/>
      <c r="I110" s="14"/>
      <c r="J110" s="14"/>
      <c r="K110" s="14"/>
      <c r="L110" s="14"/>
      <c r="M110" s="204">
        <f t="shared" si="560"/>
        <v>0</v>
      </c>
      <c r="N110" s="15">
        <f t="shared" si="561"/>
        <v>0</v>
      </c>
      <c r="O110" s="15">
        <f t="shared" si="562"/>
        <v>0</v>
      </c>
      <c r="P110" s="15">
        <f t="shared" si="563"/>
        <v>0</v>
      </c>
      <c r="Q110" s="204">
        <f t="shared" si="564"/>
        <v>0</v>
      </c>
      <c r="R110" s="15">
        <f t="shared" si="565"/>
        <v>0</v>
      </c>
      <c r="S110" s="15">
        <f t="shared" si="566"/>
        <v>0</v>
      </c>
      <c r="T110" s="15">
        <f t="shared" si="567"/>
        <v>0</v>
      </c>
      <c r="U110" s="9">
        <f t="shared" si="568"/>
        <v>0</v>
      </c>
      <c r="V110" s="9">
        <f t="shared" si="569"/>
        <v>0</v>
      </c>
      <c r="W110" s="28">
        <f t="shared" si="570"/>
        <v>0</v>
      </c>
      <c r="X110" s="9">
        <f t="shared" si="571"/>
        <v>0</v>
      </c>
      <c r="Y110" s="9">
        <f t="shared" si="572"/>
        <v>0</v>
      </c>
      <c r="Z110" s="28">
        <f t="shared" si="573"/>
        <v>0</v>
      </c>
      <c r="AA110" s="8"/>
      <c r="AB110" s="155">
        <f>IF(OR($M110="",$M110=0),0,IF(AB$2&lt;10,VLOOKUP(TEXT($C110,"МММ"),'Расчет нагрузки'!$AA$2:$AE$13,AB$2,0),$D110*AB$2))</f>
        <v>0</v>
      </c>
      <c r="AC110" s="155">
        <f>IF(OR($Q110="",$Q110=0),0,IF(AC$2&lt;10,VLOOKUP(TEXT($C110,"МММ"),'Расчет нагрузки'!$AA$2:$AE$13,AC$2,0),$D110*AC$2))</f>
        <v>0</v>
      </c>
      <c r="AD110" s="8"/>
      <c r="AE110" s="69">
        <v>1</v>
      </c>
      <c r="AF110" s="69">
        <v>1</v>
      </c>
      <c r="AG110" s="8"/>
      <c r="AH110" s="13">
        <f t="shared" ref="AH110" si="702">E110</f>
        <v>0</v>
      </c>
      <c r="AI110" s="13">
        <f t="shared" ref="AI110" si="703">F110</f>
        <v>0</v>
      </c>
      <c r="AJ110" s="13">
        <f t="shared" ref="AJ110" si="704">G110</f>
        <v>0</v>
      </c>
      <c r="AK110" s="13">
        <f t="shared" ref="AK110" si="705">H110</f>
        <v>0</v>
      </c>
      <c r="AL110" s="13">
        <f t="shared" ref="AL110" si="706">I110</f>
        <v>0</v>
      </c>
      <c r="AM110" s="13">
        <f t="shared" ref="AM110" si="707">J110</f>
        <v>0</v>
      </c>
      <c r="AN110" s="13">
        <f t="shared" ref="AN110" si="708">K110</f>
        <v>0</v>
      </c>
      <c r="AO110" s="13">
        <f t="shared" ref="AO110" si="709">L110</f>
        <v>0</v>
      </c>
      <c r="AP110" s="13">
        <f t="shared" ref="AP110" si="710">E110</f>
        <v>0</v>
      </c>
      <c r="AQ110" s="13">
        <f t="shared" ref="AQ110" si="711">F110</f>
        <v>0</v>
      </c>
      <c r="AR110" s="13">
        <f t="shared" ref="AR110" si="712">G110</f>
        <v>0</v>
      </c>
      <c r="AS110" s="13">
        <f t="shared" ref="AS110" si="713">H110</f>
        <v>0</v>
      </c>
      <c r="AT110" s="13">
        <f t="shared" ref="AT110" si="714">I110</f>
        <v>0</v>
      </c>
      <c r="AU110" s="13">
        <f t="shared" ref="AU110" si="715">J110</f>
        <v>0</v>
      </c>
      <c r="AV110" s="13">
        <f t="shared" ref="AV110" si="716">K110</f>
        <v>0</v>
      </c>
      <c r="AW110" s="13">
        <f t="shared" ref="AW110" si="717">L110</f>
        <v>0</v>
      </c>
      <c r="AX110" s="4"/>
    </row>
    <row r="111" spans="1:50" outlineLevel="1">
      <c r="A111" s="8" t="str">
        <f>IF(C111=Форма!$B$7*1,"1 месяц",IF(C111&gt;Форма!$B$7,(LEFT(A110,SEARCH(" ",A110,1)-1)+1)&amp;" месяц",""))</f>
        <v/>
      </c>
      <c r="B111" s="32" t="str">
        <f>IF(SUM($E$6:$L111)=0,"-",IF(SUM($E111:$L111)&gt;0,IF(AND($C111&gt;=$B$1,$C111&lt;=$B$2)*1=1,$A$1,"факт"),"прогноз"))</f>
        <v>-</v>
      </c>
      <c r="C111" s="33">
        <v>44835</v>
      </c>
      <c r="D111" s="34">
        <f>VLOOKUP($C111,'F1'!$A:$B,2,0)</f>
        <v>21</v>
      </c>
      <c r="E111" s="14"/>
      <c r="F111" s="14"/>
      <c r="G111" s="14"/>
      <c r="H111" s="14"/>
      <c r="I111" s="14"/>
      <c r="J111" s="14"/>
      <c r="K111" s="14"/>
      <c r="L111" s="14"/>
      <c r="M111" s="204">
        <f t="shared" si="560"/>
        <v>0</v>
      </c>
      <c r="N111" s="15">
        <f t="shared" si="561"/>
        <v>0</v>
      </c>
      <c r="O111" s="15">
        <f t="shared" si="562"/>
        <v>0</v>
      </c>
      <c r="P111" s="15">
        <f t="shared" si="563"/>
        <v>0</v>
      </c>
      <c r="Q111" s="204">
        <f t="shared" si="564"/>
        <v>0</v>
      </c>
      <c r="R111" s="15">
        <f t="shared" si="565"/>
        <v>0</v>
      </c>
      <c r="S111" s="15">
        <f t="shared" si="566"/>
        <v>0</v>
      </c>
      <c r="T111" s="15">
        <f t="shared" si="567"/>
        <v>0</v>
      </c>
      <c r="U111" s="9">
        <f t="shared" si="568"/>
        <v>0</v>
      </c>
      <c r="V111" s="9">
        <f t="shared" si="569"/>
        <v>0</v>
      </c>
      <c r="W111" s="28">
        <f t="shared" si="570"/>
        <v>0</v>
      </c>
      <c r="X111" s="9">
        <f t="shared" si="571"/>
        <v>0</v>
      </c>
      <c r="Y111" s="9">
        <f t="shared" si="572"/>
        <v>0</v>
      </c>
      <c r="Z111" s="28">
        <f t="shared" si="573"/>
        <v>0</v>
      </c>
      <c r="AA111" s="8"/>
      <c r="AB111" s="155">
        <f>IF(OR($M111="",$M111=0),0,IF(AB$2&lt;10,VLOOKUP(TEXT($C111,"МММ"),'Расчет нагрузки'!$AA$2:$AE$13,AB$2,0),$D111*AB$2))</f>
        <v>0</v>
      </c>
      <c r="AC111" s="155">
        <f>IF(OR($Q111="",$Q111=0),0,IF(AC$2&lt;10,VLOOKUP(TEXT($C111,"МММ"),'Расчет нагрузки'!$AA$2:$AE$13,AC$2,0),$D111*AC$2))</f>
        <v>0</v>
      </c>
      <c r="AD111" s="8"/>
      <c r="AE111" s="69">
        <v>1</v>
      </c>
      <c r="AF111" s="69">
        <v>1</v>
      </c>
      <c r="AG111" s="8"/>
      <c r="AH111" s="13">
        <f t="shared" ref="AH111" si="718">E111</f>
        <v>0</v>
      </c>
      <c r="AI111" s="13">
        <f t="shared" ref="AI111" si="719">F111</f>
        <v>0</v>
      </c>
      <c r="AJ111" s="13">
        <f t="shared" ref="AJ111" si="720">G111</f>
        <v>0</v>
      </c>
      <c r="AK111" s="13">
        <f t="shared" ref="AK111" si="721">H111</f>
        <v>0</v>
      </c>
      <c r="AL111" s="13">
        <f t="shared" ref="AL111" si="722">I111</f>
        <v>0</v>
      </c>
      <c r="AM111" s="13">
        <f t="shared" ref="AM111" si="723">J111</f>
        <v>0</v>
      </c>
      <c r="AN111" s="13">
        <f t="shared" ref="AN111" si="724">K111</f>
        <v>0</v>
      </c>
      <c r="AO111" s="13">
        <f t="shared" ref="AO111" si="725">L111</f>
        <v>0</v>
      </c>
      <c r="AP111" s="13">
        <f t="shared" ref="AP111" si="726">E111</f>
        <v>0</v>
      </c>
      <c r="AQ111" s="13">
        <f t="shared" ref="AQ111" si="727">F111</f>
        <v>0</v>
      </c>
      <c r="AR111" s="13">
        <f t="shared" ref="AR111" si="728">G111</f>
        <v>0</v>
      </c>
      <c r="AS111" s="13">
        <f t="shared" ref="AS111" si="729">H111</f>
        <v>0</v>
      </c>
      <c r="AT111" s="13">
        <f t="shared" ref="AT111" si="730">I111</f>
        <v>0</v>
      </c>
      <c r="AU111" s="13">
        <f t="shared" ref="AU111" si="731">J111</f>
        <v>0</v>
      </c>
      <c r="AV111" s="13">
        <f t="shared" ref="AV111" si="732">K111</f>
        <v>0</v>
      </c>
      <c r="AW111" s="13">
        <f t="shared" ref="AW111" si="733">L111</f>
        <v>0</v>
      </c>
      <c r="AX111" s="4"/>
    </row>
    <row r="112" spans="1:50" outlineLevel="1">
      <c r="A112" s="8" t="str">
        <f>IF(C112=Форма!$B$7*1,"1 месяц",IF(C112&gt;Форма!$B$7,(LEFT(A111,SEARCH(" ",A111,1)-1)+1)&amp;" месяц",""))</f>
        <v/>
      </c>
      <c r="B112" s="32" t="str">
        <f>IF(SUM($E$6:$L112)=0,"-",IF(SUM($E112:$L112)&gt;0,IF(AND($C112&gt;=$B$1,$C112&lt;=$B$2)*1=1,$A$1,"факт"),"прогноз"))</f>
        <v>-</v>
      </c>
      <c r="C112" s="33">
        <v>44866</v>
      </c>
      <c r="D112" s="34">
        <f>VLOOKUP($C112,'F1'!$A:$B,2,0)</f>
        <v>21</v>
      </c>
      <c r="E112" s="14"/>
      <c r="F112" s="14"/>
      <c r="G112" s="14"/>
      <c r="H112" s="14"/>
      <c r="I112" s="14"/>
      <c r="J112" s="14"/>
      <c r="K112" s="14"/>
      <c r="L112" s="14"/>
      <c r="M112" s="204">
        <f t="shared" si="560"/>
        <v>0</v>
      </c>
      <c r="N112" s="15">
        <f t="shared" si="561"/>
        <v>0</v>
      </c>
      <c r="O112" s="15">
        <f t="shared" si="562"/>
        <v>0</v>
      </c>
      <c r="P112" s="15">
        <f t="shared" si="563"/>
        <v>0</v>
      </c>
      <c r="Q112" s="204">
        <f t="shared" si="564"/>
        <v>0</v>
      </c>
      <c r="R112" s="15">
        <f t="shared" si="565"/>
        <v>0</v>
      </c>
      <c r="S112" s="15">
        <f t="shared" si="566"/>
        <v>0</v>
      </c>
      <c r="T112" s="15">
        <f t="shared" si="567"/>
        <v>0</v>
      </c>
      <c r="U112" s="9">
        <f t="shared" si="568"/>
        <v>0</v>
      </c>
      <c r="V112" s="9">
        <f t="shared" si="569"/>
        <v>0</v>
      </c>
      <c r="W112" s="28">
        <f t="shared" si="570"/>
        <v>0</v>
      </c>
      <c r="X112" s="9">
        <f t="shared" si="571"/>
        <v>0</v>
      </c>
      <c r="Y112" s="9">
        <f t="shared" si="572"/>
        <v>0</v>
      </c>
      <c r="Z112" s="28">
        <f t="shared" si="573"/>
        <v>0</v>
      </c>
      <c r="AA112" s="8"/>
      <c r="AB112" s="155">
        <f>IF(OR($M112="",$M112=0),0,IF(AB$2&lt;10,VLOOKUP(TEXT($C112,"МММ"),'Расчет нагрузки'!$AA$2:$AE$13,AB$2,0),$D112*AB$2))</f>
        <v>0</v>
      </c>
      <c r="AC112" s="155">
        <f>IF(OR($Q112="",$Q112=0),0,IF(AC$2&lt;10,VLOOKUP(TEXT($C112,"МММ"),'Расчет нагрузки'!$AA$2:$AE$13,AC$2,0),$D112*AC$2))</f>
        <v>0</v>
      </c>
      <c r="AD112" s="8"/>
      <c r="AE112" s="69">
        <v>1</v>
      </c>
      <c r="AF112" s="69">
        <v>1</v>
      </c>
      <c r="AG112" s="8"/>
      <c r="AH112" s="13">
        <f t="shared" ref="AH112" si="734">E112</f>
        <v>0</v>
      </c>
      <c r="AI112" s="13">
        <f t="shared" ref="AI112" si="735">F112</f>
        <v>0</v>
      </c>
      <c r="AJ112" s="13">
        <f t="shared" ref="AJ112" si="736">G112</f>
        <v>0</v>
      </c>
      <c r="AK112" s="13">
        <f t="shared" ref="AK112" si="737">H112</f>
        <v>0</v>
      </c>
      <c r="AL112" s="13">
        <f t="shared" ref="AL112" si="738">I112</f>
        <v>0</v>
      </c>
      <c r="AM112" s="13">
        <f t="shared" ref="AM112" si="739">J112</f>
        <v>0</v>
      </c>
      <c r="AN112" s="13">
        <f t="shared" ref="AN112" si="740">K112</f>
        <v>0</v>
      </c>
      <c r="AO112" s="13">
        <f t="shared" ref="AO112" si="741">L112</f>
        <v>0</v>
      </c>
      <c r="AP112" s="13">
        <f t="shared" ref="AP112" si="742">E112</f>
        <v>0</v>
      </c>
      <c r="AQ112" s="13">
        <f t="shared" ref="AQ112" si="743">F112</f>
        <v>0</v>
      </c>
      <c r="AR112" s="13">
        <f t="shared" ref="AR112" si="744">G112</f>
        <v>0</v>
      </c>
      <c r="AS112" s="13">
        <f t="shared" ref="AS112" si="745">H112</f>
        <v>0</v>
      </c>
      <c r="AT112" s="13">
        <f t="shared" ref="AT112" si="746">I112</f>
        <v>0</v>
      </c>
      <c r="AU112" s="13">
        <f t="shared" ref="AU112" si="747">J112</f>
        <v>0</v>
      </c>
      <c r="AV112" s="13">
        <f t="shared" ref="AV112" si="748">K112</f>
        <v>0</v>
      </c>
      <c r="AW112" s="13">
        <f t="shared" ref="AW112" si="749">L112</f>
        <v>0</v>
      </c>
      <c r="AX112" s="4"/>
    </row>
    <row r="113" spans="1:50" outlineLevel="1">
      <c r="A113" s="8" t="str">
        <f>IF(C113=Форма!$B$7*1,"1 месяц",IF(C113&gt;Форма!$B$7,(LEFT(A112,SEARCH(" ",A112,1)-1)+1)&amp;" месяц",""))</f>
        <v/>
      </c>
      <c r="B113" s="32" t="str">
        <f>IF(SUM($E$6:$L113)=0,"-",IF(SUM($E113:$L113)&gt;0,IF(AND($C113&gt;=$B$1,$C113&lt;=$B$2)*1=1,$A$1,"факт"),"прогноз"))</f>
        <v>-</v>
      </c>
      <c r="C113" s="33">
        <v>44896</v>
      </c>
      <c r="D113" s="34">
        <f>VLOOKUP($C113,'F1'!$A:$B,2,0)</f>
        <v>22</v>
      </c>
      <c r="E113" s="14"/>
      <c r="F113" s="14"/>
      <c r="G113" s="14"/>
      <c r="H113" s="14"/>
      <c r="I113" s="14"/>
      <c r="J113" s="14"/>
      <c r="K113" s="14"/>
      <c r="L113" s="14"/>
      <c r="M113" s="204">
        <f t="shared" si="560"/>
        <v>0</v>
      </c>
      <c r="N113" s="15">
        <f t="shared" si="561"/>
        <v>0</v>
      </c>
      <c r="O113" s="15">
        <f t="shared" si="562"/>
        <v>0</v>
      </c>
      <c r="P113" s="15">
        <f t="shared" si="563"/>
        <v>0</v>
      </c>
      <c r="Q113" s="204">
        <f t="shared" si="564"/>
        <v>0</v>
      </c>
      <c r="R113" s="15">
        <f t="shared" si="565"/>
        <v>0</v>
      </c>
      <c r="S113" s="15">
        <f t="shared" si="566"/>
        <v>0</v>
      </c>
      <c r="T113" s="15">
        <f t="shared" si="567"/>
        <v>0</v>
      </c>
      <c r="U113" s="9">
        <f t="shared" si="568"/>
        <v>0</v>
      </c>
      <c r="V113" s="9">
        <f t="shared" si="569"/>
        <v>0</v>
      </c>
      <c r="W113" s="28">
        <f t="shared" si="570"/>
        <v>0</v>
      </c>
      <c r="X113" s="9">
        <f t="shared" si="571"/>
        <v>0</v>
      </c>
      <c r="Y113" s="9">
        <f t="shared" si="572"/>
        <v>0</v>
      </c>
      <c r="Z113" s="28">
        <f t="shared" si="573"/>
        <v>0</v>
      </c>
      <c r="AA113" s="8"/>
      <c r="AB113" s="155">
        <f>IF(OR($M113="",$M113=0),0,IF(AB$2&lt;10,VLOOKUP(TEXT($C113,"МММ"),'Расчет нагрузки'!$AA$2:$AE$13,AB$2,0),$D113*AB$2))</f>
        <v>0</v>
      </c>
      <c r="AC113" s="155">
        <f>IF(OR($Q113="",$Q113=0),0,IF(AC$2&lt;10,VLOOKUP(TEXT($C113,"МММ"),'Расчет нагрузки'!$AA$2:$AE$13,AC$2,0),$D113*AC$2))</f>
        <v>0</v>
      </c>
      <c r="AD113" s="8"/>
      <c r="AE113" s="69">
        <v>1</v>
      </c>
      <c r="AF113" s="69">
        <v>1</v>
      </c>
      <c r="AG113" s="8"/>
      <c r="AH113" s="13">
        <f t="shared" ref="AH113" si="750">E113</f>
        <v>0</v>
      </c>
      <c r="AI113" s="13">
        <f t="shared" ref="AI113" si="751">F113</f>
        <v>0</v>
      </c>
      <c r="AJ113" s="13">
        <f t="shared" ref="AJ113" si="752">G113</f>
        <v>0</v>
      </c>
      <c r="AK113" s="13">
        <f t="shared" ref="AK113" si="753">H113</f>
        <v>0</v>
      </c>
      <c r="AL113" s="13">
        <f t="shared" ref="AL113" si="754">I113</f>
        <v>0</v>
      </c>
      <c r="AM113" s="13">
        <f t="shared" ref="AM113" si="755">J113</f>
        <v>0</v>
      </c>
      <c r="AN113" s="13">
        <f t="shared" ref="AN113" si="756">K113</f>
        <v>0</v>
      </c>
      <c r="AO113" s="13">
        <f t="shared" ref="AO113" si="757">L113</f>
        <v>0</v>
      </c>
      <c r="AP113" s="13">
        <f t="shared" ref="AP113" si="758">E113</f>
        <v>0</v>
      </c>
      <c r="AQ113" s="13">
        <f t="shared" ref="AQ113" si="759">F113</f>
        <v>0</v>
      </c>
      <c r="AR113" s="13">
        <f t="shared" ref="AR113" si="760">G113</f>
        <v>0</v>
      </c>
      <c r="AS113" s="13">
        <f t="shared" ref="AS113" si="761">H113</f>
        <v>0</v>
      </c>
      <c r="AT113" s="13">
        <f t="shared" ref="AT113" si="762">I113</f>
        <v>0</v>
      </c>
      <c r="AU113" s="13">
        <f t="shared" ref="AU113" si="763">J113</f>
        <v>0</v>
      </c>
      <c r="AV113" s="13">
        <f t="shared" ref="AV113" si="764">K113</f>
        <v>0</v>
      </c>
      <c r="AW113" s="13">
        <f t="shared" ref="AW113" si="765">L113</f>
        <v>0</v>
      </c>
      <c r="AX113" s="4"/>
    </row>
    <row r="114" spans="1:50" outlineLevel="1">
      <c r="A114" s="8" t="str">
        <f>IF(C114=Форма!$B$7*1,"1 месяц",IF(C114&gt;Форма!$B$7,(LEFT(A113,SEARCH(" ",A113,1)-1)+1)&amp;" месяц",""))</f>
        <v/>
      </c>
      <c r="B114" s="32" t="str">
        <f>IF(SUM($E$6:$L114)=0,"-",IF(SUM($E114:$L114)&gt;0,IF(AND($C114&gt;=$B$1,$C114&lt;=$B$2)*1=1,$A$1,"факт"),"прогноз"))</f>
        <v>-</v>
      </c>
      <c r="C114" s="33">
        <v>44927</v>
      </c>
      <c r="D114" s="34">
        <f>VLOOKUP($C114,'F1'!$A:$B,2,0)</f>
        <v>17</v>
      </c>
      <c r="E114" s="14"/>
      <c r="F114" s="14"/>
      <c r="G114" s="14"/>
      <c r="H114" s="14"/>
      <c r="I114" s="14"/>
      <c r="J114" s="14"/>
      <c r="K114" s="14"/>
      <c r="L114" s="14"/>
      <c r="M114" s="204">
        <f t="shared" ref="M114:M125" si="766">E114/$D114</f>
        <v>0</v>
      </c>
      <c r="N114" s="15">
        <f t="shared" ref="N114:N125" si="767">F114/$D114</f>
        <v>0</v>
      </c>
      <c r="O114" s="15">
        <f t="shared" ref="O114:O125" si="768">G114/$D114</f>
        <v>0</v>
      </c>
      <c r="P114" s="15">
        <f t="shared" ref="P114:P125" si="769">H114/$D114</f>
        <v>0</v>
      </c>
      <c r="Q114" s="204">
        <f t="shared" ref="Q114:Q125" si="770">I114/$D114</f>
        <v>0</v>
      </c>
      <c r="R114" s="15">
        <f t="shared" ref="R114:R125" si="771">J114/$D114</f>
        <v>0</v>
      </c>
      <c r="S114" s="15">
        <f t="shared" ref="S114:S125" si="772">K114/$D114</f>
        <v>0</v>
      </c>
      <c r="T114" s="15">
        <f t="shared" ref="T114:T125" si="773">L114/$D114</f>
        <v>0</v>
      </c>
      <c r="U114" s="9">
        <f t="shared" ref="U114:U125" si="774">IFERROR(N114/M114,)</f>
        <v>0</v>
      </c>
      <c r="V114" s="9">
        <f t="shared" ref="V114:V125" si="775">IFERROR(O114/M114,)</f>
        <v>0</v>
      </c>
      <c r="W114" s="28">
        <f t="shared" ref="W114:W125" si="776">IFERROR(P114/M114,)</f>
        <v>0</v>
      </c>
      <c r="X114" s="9">
        <f t="shared" ref="X114:X125" si="777">IFERROR(R114/Q114,)</f>
        <v>0</v>
      </c>
      <c r="Y114" s="9">
        <f t="shared" ref="Y114:Y125" si="778">IFERROR(S114/Q114,)</f>
        <v>0</v>
      </c>
      <c r="Z114" s="28">
        <f t="shared" ref="Z114:Z125" si="779">IFERROR(T114/Q114,)</f>
        <v>0</v>
      </c>
      <c r="AA114" s="8"/>
      <c r="AB114" s="155">
        <f>IF(OR($M114="",$M114=0),0,IF(AB$2&lt;10,VLOOKUP(TEXT($C114,"МММ"),'Расчет нагрузки'!$AA$2:$AE$13,AB$2,0),$D114*AB$2))</f>
        <v>0</v>
      </c>
      <c r="AC114" s="155">
        <f>IF(OR($Q114="",$Q114=0),0,IF(AC$2&lt;10,VLOOKUP(TEXT($C114,"МММ"),'Расчет нагрузки'!$AA$2:$AE$13,AC$2,0),$D114*AC$2))</f>
        <v>0</v>
      </c>
      <c r="AD114" s="8"/>
      <c r="AE114" s="69">
        <v>1</v>
      </c>
      <c r="AF114" s="69">
        <v>1</v>
      </c>
      <c r="AG114" s="8"/>
      <c r="AH114" s="13">
        <f t="shared" ref="AH114" si="780">E114</f>
        <v>0</v>
      </c>
      <c r="AI114" s="13">
        <f t="shared" ref="AI114" si="781">F114</f>
        <v>0</v>
      </c>
      <c r="AJ114" s="13">
        <f t="shared" ref="AJ114" si="782">G114</f>
        <v>0</v>
      </c>
      <c r="AK114" s="13">
        <f t="shared" ref="AK114" si="783">H114</f>
        <v>0</v>
      </c>
      <c r="AL114" s="13">
        <f t="shared" ref="AL114" si="784">I114</f>
        <v>0</v>
      </c>
      <c r="AM114" s="13">
        <f t="shared" ref="AM114" si="785">J114</f>
        <v>0</v>
      </c>
      <c r="AN114" s="13">
        <f t="shared" ref="AN114" si="786">K114</f>
        <v>0</v>
      </c>
      <c r="AO114" s="13">
        <f t="shared" ref="AO114" si="787">L114</f>
        <v>0</v>
      </c>
      <c r="AP114" s="13">
        <f t="shared" ref="AP114" si="788">E114</f>
        <v>0</v>
      </c>
      <c r="AQ114" s="13">
        <f t="shared" ref="AQ114" si="789">F114</f>
        <v>0</v>
      </c>
      <c r="AR114" s="13">
        <f t="shared" ref="AR114" si="790">G114</f>
        <v>0</v>
      </c>
      <c r="AS114" s="13">
        <f t="shared" ref="AS114" si="791">H114</f>
        <v>0</v>
      </c>
      <c r="AT114" s="13">
        <f t="shared" ref="AT114" si="792">I114</f>
        <v>0</v>
      </c>
      <c r="AU114" s="13">
        <f t="shared" ref="AU114" si="793">J114</f>
        <v>0</v>
      </c>
      <c r="AV114" s="13">
        <f t="shared" ref="AV114" si="794">K114</f>
        <v>0</v>
      </c>
      <c r="AW114" s="13">
        <f t="shared" ref="AW114" si="795">L114</f>
        <v>0</v>
      </c>
      <c r="AX114" s="4"/>
    </row>
    <row r="115" spans="1:50" outlineLevel="1">
      <c r="A115" s="8" t="str">
        <f>IF(C115=Форма!$B$7*1,"1 месяц",IF(C115&gt;Форма!$B$7,(LEFT(A114,SEARCH(" ",A114,1)-1)+1)&amp;" месяц",""))</f>
        <v/>
      </c>
      <c r="B115" s="32" t="str">
        <f>IF(SUM($E$6:$L115)=0,"-",IF(SUM($E115:$L115)&gt;0,IF(AND($C115&gt;=$B$1,$C115&lt;=$B$2)*1=1,$A$1,"факт"),"прогноз"))</f>
        <v>-</v>
      </c>
      <c r="C115" s="33">
        <v>44958</v>
      </c>
      <c r="D115" s="34">
        <f>VLOOKUP($C115,'F1'!$A:$B,2,0)</f>
        <v>18</v>
      </c>
      <c r="E115" s="14"/>
      <c r="F115" s="14"/>
      <c r="G115" s="14"/>
      <c r="H115" s="14"/>
      <c r="I115" s="14"/>
      <c r="J115" s="14"/>
      <c r="K115" s="14"/>
      <c r="L115" s="14"/>
      <c r="M115" s="204">
        <f t="shared" si="766"/>
        <v>0</v>
      </c>
      <c r="N115" s="15">
        <f t="shared" si="767"/>
        <v>0</v>
      </c>
      <c r="O115" s="15">
        <f t="shared" si="768"/>
        <v>0</v>
      </c>
      <c r="P115" s="15">
        <f t="shared" si="769"/>
        <v>0</v>
      </c>
      <c r="Q115" s="204">
        <f t="shared" si="770"/>
        <v>0</v>
      </c>
      <c r="R115" s="15">
        <f t="shared" si="771"/>
        <v>0</v>
      </c>
      <c r="S115" s="15">
        <f t="shared" si="772"/>
        <v>0</v>
      </c>
      <c r="T115" s="15">
        <f t="shared" si="773"/>
        <v>0</v>
      </c>
      <c r="U115" s="9">
        <f t="shared" si="774"/>
        <v>0</v>
      </c>
      <c r="V115" s="9">
        <f t="shared" si="775"/>
        <v>0</v>
      </c>
      <c r="W115" s="28">
        <f t="shared" si="776"/>
        <v>0</v>
      </c>
      <c r="X115" s="9">
        <f t="shared" si="777"/>
        <v>0</v>
      </c>
      <c r="Y115" s="9">
        <f t="shared" si="778"/>
        <v>0</v>
      </c>
      <c r="Z115" s="28">
        <f t="shared" si="779"/>
        <v>0</v>
      </c>
      <c r="AA115" s="8"/>
      <c r="AB115" s="155">
        <f>IF(OR($M115="",$M115=0),0,IF(AB$2&lt;10,VLOOKUP(TEXT($C115,"МММ"),'Расчет нагрузки'!$AA$2:$AE$13,AB$2,0),$D115*AB$2))</f>
        <v>0</v>
      </c>
      <c r="AC115" s="155">
        <f>IF(OR($Q115="",$Q115=0),0,IF(AC$2&lt;10,VLOOKUP(TEXT($C115,"МММ"),'Расчет нагрузки'!$AA$2:$AE$13,AC$2,0),$D115*AC$2))</f>
        <v>0</v>
      </c>
      <c r="AD115" s="8"/>
      <c r="AE115" s="69">
        <v>1</v>
      </c>
      <c r="AF115" s="69">
        <v>1</v>
      </c>
      <c r="AG115" s="8"/>
      <c r="AH115" s="13">
        <f t="shared" ref="AH115" si="796">E115</f>
        <v>0</v>
      </c>
      <c r="AI115" s="13">
        <f t="shared" ref="AI115" si="797">F115</f>
        <v>0</v>
      </c>
      <c r="AJ115" s="13">
        <f t="shared" ref="AJ115" si="798">G115</f>
        <v>0</v>
      </c>
      <c r="AK115" s="13">
        <f t="shared" ref="AK115" si="799">H115</f>
        <v>0</v>
      </c>
      <c r="AL115" s="13">
        <f t="shared" ref="AL115" si="800">I115</f>
        <v>0</v>
      </c>
      <c r="AM115" s="13">
        <f t="shared" ref="AM115" si="801">J115</f>
        <v>0</v>
      </c>
      <c r="AN115" s="13">
        <f t="shared" ref="AN115" si="802">K115</f>
        <v>0</v>
      </c>
      <c r="AO115" s="13">
        <f t="shared" ref="AO115" si="803">L115</f>
        <v>0</v>
      </c>
      <c r="AP115" s="13">
        <f t="shared" ref="AP115" si="804">E115</f>
        <v>0</v>
      </c>
      <c r="AQ115" s="13">
        <f t="shared" ref="AQ115" si="805">F115</f>
        <v>0</v>
      </c>
      <c r="AR115" s="13">
        <f t="shared" ref="AR115" si="806">G115</f>
        <v>0</v>
      </c>
      <c r="AS115" s="13">
        <f t="shared" ref="AS115" si="807">H115</f>
        <v>0</v>
      </c>
      <c r="AT115" s="13">
        <f t="shared" ref="AT115" si="808">I115</f>
        <v>0</v>
      </c>
      <c r="AU115" s="13">
        <f t="shared" ref="AU115" si="809">J115</f>
        <v>0</v>
      </c>
      <c r="AV115" s="13">
        <f t="shared" ref="AV115" si="810">K115</f>
        <v>0</v>
      </c>
      <c r="AW115" s="13">
        <f t="shared" ref="AW115" si="811">L115</f>
        <v>0</v>
      </c>
      <c r="AX115" s="4"/>
    </row>
    <row r="116" spans="1:50" outlineLevel="1">
      <c r="A116" s="8" t="str">
        <f>IF(C116=Форма!$B$7*1,"1 месяц",IF(C116&gt;Форма!$B$7,(LEFT(A115,SEARCH(" ",A115,1)-1)+1)&amp;" месяц",""))</f>
        <v/>
      </c>
      <c r="B116" s="32" t="str">
        <f>IF(SUM($E$6:$L116)=0,"-",IF(SUM($E116:$L116)&gt;0,IF(AND($C116&gt;=$B$1,$C116&lt;=$B$2)*1=1,$A$1,"факт"),"прогноз"))</f>
        <v>-</v>
      </c>
      <c r="C116" s="33">
        <v>44986</v>
      </c>
      <c r="D116" s="34">
        <f>VLOOKUP($C116,'F1'!$A:$B,2,0)</f>
        <v>22</v>
      </c>
      <c r="E116" s="14"/>
      <c r="F116" s="14"/>
      <c r="G116" s="14"/>
      <c r="H116" s="14"/>
      <c r="I116" s="14"/>
      <c r="J116" s="14"/>
      <c r="K116" s="14"/>
      <c r="L116" s="14"/>
      <c r="M116" s="204">
        <f t="shared" si="766"/>
        <v>0</v>
      </c>
      <c r="N116" s="15">
        <f t="shared" si="767"/>
        <v>0</v>
      </c>
      <c r="O116" s="15">
        <f t="shared" si="768"/>
        <v>0</v>
      </c>
      <c r="P116" s="15">
        <f t="shared" si="769"/>
        <v>0</v>
      </c>
      <c r="Q116" s="204">
        <f t="shared" si="770"/>
        <v>0</v>
      </c>
      <c r="R116" s="15">
        <f t="shared" si="771"/>
        <v>0</v>
      </c>
      <c r="S116" s="15">
        <f t="shared" si="772"/>
        <v>0</v>
      </c>
      <c r="T116" s="15">
        <f t="shared" si="773"/>
        <v>0</v>
      </c>
      <c r="U116" s="9">
        <f t="shared" si="774"/>
        <v>0</v>
      </c>
      <c r="V116" s="9">
        <f t="shared" si="775"/>
        <v>0</v>
      </c>
      <c r="W116" s="28">
        <f t="shared" si="776"/>
        <v>0</v>
      </c>
      <c r="X116" s="9">
        <f t="shared" si="777"/>
        <v>0</v>
      </c>
      <c r="Y116" s="9">
        <f t="shared" si="778"/>
        <v>0</v>
      </c>
      <c r="Z116" s="28">
        <f t="shared" si="779"/>
        <v>0</v>
      </c>
      <c r="AA116" s="8"/>
      <c r="AB116" s="155">
        <f>IF(OR($M116="",$M116=0),0,IF(AB$2&lt;10,VLOOKUP(TEXT($C116,"МММ"),'Расчет нагрузки'!$AA$2:$AE$13,AB$2,0),$D116*AB$2))</f>
        <v>0</v>
      </c>
      <c r="AC116" s="155">
        <f>IF(OR($Q116="",$Q116=0),0,IF(AC$2&lt;10,VLOOKUP(TEXT($C116,"МММ"),'Расчет нагрузки'!$AA$2:$AE$13,AC$2,0),$D116*AC$2))</f>
        <v>0</v>
      </c>
      <c r="AD116" s="8"/>
      <c r="AE116" s="69">
        <v>1</v>
      </c>
      <c r="AF116" s="69">
        <v>1</v>
      </c>
      <c r="AG116" s="8"/>
      <c r="AH116" s="13">
        <f t="shared" ref="AH116" si="812">E116</f>
        <v>0</v>
      </c>
      <c r="AI116" s="13">
        <f t="shared" ref="AI116" si="813">F116</f>
        <v>0</v>
      </c>
      <c r="AJ116" s="13">
        <f t="shared" ref="AJ116" si="814">G116</f>
        <v>0</v>
      </c>
      <c r="AK116" s="13">
        <f t="shared" ref="AK116" si="815">H116</f>
        <v>0</v>
      </c>
      <c r="AL116" s="13">
        <f t="shared" ref="AL116" si="816">I116</f>
        <v>0</v>
      </c>
      <c r="AM116" s="13">
        <f t="shared" ref="AM116" si="817">J116</f>
        <v>0</v>
      </c>
      <c r="AN116" s="13">
        <f t="shared" ref="AN116" si="818">K116</f>
        <v>0</v>
      </c>
      <c r="AO116" s="13">
        <f t="shared" ref="AO116" si="819">L116</f>
        <v>0</v>
      </c>
      <c r="AP116" s="13">
        <f t="shared" ref="AP116" si="820">E116</f>
        <v>0</v>
      </c>
      <c r="AQ116" s="13">
        <f t="shared" ref="AQ116" si="821">F116</f>
        <v>0</v>
      </c>
      <c r="AR116" s="13">
        <f t="shared" ref="AR116" si="822">G116</f>
        <v>0</v>
      </c>
      <c r="AS116" s="13">
        <f t="shared" ref="AS116" si="823">H116</f>
        <v>0</v>
      </c>
      <c r="AT116" s="13">
        <f t="shared" ref="AT116" si="824">I116</f>
        <v>0</v>
      </c>
      <c r="AU116" s="13">
        <f t="shared" ref="AU116" si="825">J116</f>
        <v>0</v>
      </c>
      <c r="AV116" s="13">
        <f t="shared" ref="AV116" si="826">K116</f>
        <v>0</v>
      </c>
      <c r="AW116" s="13">
        <f t="shared" ref="AW116" si="827">L116</f>
        <v>0</v>
      </c>
      <c r="AX116" s="4"/>
    </row>
    <row r="117" spans="1:50" outlineLevel="1">
      <c r="A117" s="8" t="str">
        <f>IF(C117=Форма!$B$7*1,"1 месяц",IF(C117&gt;Форма!$B$7,(LEFT(A116,SEARCH(" ",A116,1)-1)+1)&amp;" месяц",""))</f>
        <v/>
      </c>
      <c r="B117" s="32" t="str">
        <f>IF(SUM($E$6:$L117)=0,"-",IF(SUM($E117:$L117)&gt;0,IF(AND($C117&gt;=$B$1,$C117&lt;=$B$2)*1=1,$A$1,"факт"),"прогноз"))</f>
        <v>-</v>
      </c>
      <c r="C117" s="33">
        <v>45017</v>
      </c>
      <c r="D117" s="34">
        <f>VLOOKUP($C117,'F1'!$A:$B,2,0)</f>
        <v>20</v>
      </c>
      <c r="E117" s="14"/>
      <c r="F117" s="14"/>
      <c r="G117" s="14"/>
      <c r="H117" s="14"/>
      <c r="I117" s="14"/>
      <c r="J117" s="14"/>
      <c r="K117" s="14"/>
      <c r="L117" s="14"/>
      <c r="M117" s="204">
        <f t="shared" si="766"/>
        <v>0</v>
      </c>
      <c r="N117" s="15">
        <f t="shared" si="767"/>
        <v>0</v>
      </c>
      <c r="O117" s="15">
        <f t="shared" si="768"/>
        <v>0</v>
      </c>
      <c r="P117" s="15">
        <f t="shared" si="769"/>
        <v>0</v>
      </c>
      <c r="Q117" s="204">
        <f t="shared" si="770"/>
        <v>0</v>
      </c>
      <c r="R117" s="15">
        <f t="shared" si="771"/>
        <v>0</v>
      </c>
      <c r="S117" s="15">
        <f t="shared" si="772"/>
        <v>0</v>
      </c>
      <c r="T117" s="15">
        <f t="shared" si="773"/>
        <v>0</v>
      </c>
      <c r="U117" s="9">
        <f t="shared" si="774"/>
        <v>0</v>
      </c>
      <c r="V117" s="9">
        <f t="shared" si="775"/>
        <v>0</v>
      </c>
      <c r="W117" s="28">
        <f t="shared" si="776"/>
        <v>0</v>
      </c>
      <c r="X117" s="9">
        <f t="shared" si="777"/>
        <v>0</v>
      </c>
      <c r="Y117" s="9">
        <f t="shared" si="778"/>
        <v>0</v>
      </c>
      <c r="Z117" s="28">
        <f t="shared" si="779"/>
        <v>0</v>
      </c>
      <c r="AA117" s="8"/>
      <c r="AB117" s="155">
        <f>IF(OR($M117="",$M117=0),0,IF(AB$2&lt;10,VLOOKUP(TEXT($C117,"МММ"),'Расчет нагрузки'!$AA$2:$AE$13,AB$2,0),$D117*AB$2))</f>
        <v>0</v>
      </c>
      <c r="AC117" s="155">
        <f>IF(OR($Q117="",$Q117=0),0,IF(AC$2&lt;10,VLOOKUP(TEXT($C117,"МММ"),'Расчет нагрузки'!$AA$2:$AE$13,AC$2,0),$D117*AC$2))</f>
        <v>0</v>
      </c>
      <c r="AD117" s="8"/>
      <c r="AE117" s="69">
        <v>1</v>
      </c>
      <c r="AF117" s="69">
        <v>1</v>
      </c>
      <c r="AG117" s="8"/>
      <c r="AH117" s="13">
        <f t="shared" ref="AH117" si="828">E117</f>
        <v>0</v>
      </c>
      <c r="AI117" s="13">
        <f t="shared" ref="AI117" si="829">F117</f>
        <v>0</v>
      </c>
      <c r="AJ117" s="13">
        <f t="shared" ref="AJ117" si="830">G117</f>
        <v>0</v>
      </c>
      <c r="AK117" s="13">
        <f t="shared" ref="AK117" si="831">H117</f>
        <v>0</v>
      </c>
      <c r="AL117" s="13">
        <f t="shared" ref="AL117" si="832">I117</f>
        <v>0</v>
      </c>
      <c r="AM117" s="13">
        <f t="shared" ref="AM117" si="833">J117</f>
        <v>0</v>
      </c>
      <c r="AN117" s="13">
        <f t="shared" ref="AN117" si="834">K117</f>
        <v>0</v>
      </c>
      <c r="AO117" s="13">
        <f t="shared" ref="AO117" si="835">L117</f>
        <v>0</v>
      </c>
      <c r="AP117" s="13">
        <f t="shared" ref="AP117" si="836">E117</f>
        <v>0</v>
      </c>
      <c r="AQ117" s="13">
        <f t="shared" ref="AQ117" si="837">F117</f>
        <v>0</v>
      </c>
      <c r="AR117" s="13">
        <f t="shared" ref="AR117" si="838">G117</f>
        <v>0</v>
      </c>
      <c r="AS117" s="13">
        <f t="shared" ref="AS117" si="839">H117</f>
        <v>0</v>
      </c>
      <c r="AT117" s="13">
        <f t="shared" ref="AT117" si="840">I117</f>
        <v>0</v>
      </c>
      <c r="AU117" s="13">
        <f t="shared" ref="AU117" si="841">J117</f>
        <v>0</v>
      </c>
      <c r="AV117" s="13">
        <f t="shared" ref="AV117" si="842">K117</f>
        <v>0</v>
      </c>
      <c r="AW117" s="13">
        <f t="shared" ref="AW117" si="843">L117</f>
        <v>0</v>
      </c>
      <c r="AX117" s="4"/>
    </row>
    <row r="118" spans="1:50" outlineLevel="1">
      <c r="A118" s="8" t="str">
        <f>IF(C118=Форма!$B$7*1,"1 месяц",IF(C118&gt;Форма!$B$7,(LEFT(A117,SEARCH(" ",A117,1)-1)+1)&amp;" месяц",""))</f>
        <v/>
      </c>
      <c r="B118" s="32" t="str">
        <f>IF(SUM($E$6:$L118)=0,"-",IF(SUM($E118:$L118)&gt;0,IF(AND($C118&gt;=$B$1,$C118&lt;=$B$2)*1=1,$A$1,"факт"),"прогноз"))</f>
        <v>-</v>
      </c>
      <c r="C118" s="33">
        <v>45047</v>
      </c>
      <c r="D118" s="34">
        <f>VLOOKUP($C118,'F1'!$A:$B,2,0)</f>
        <v>20</v>
      </c>
      <c r="E118" s="14"/>
      <c r="F118" s="14"/>
      <c r="G118" s="14"/>
      <c r="H118" s="14"/>
      <c r="I118" s="14"/>
      <c r="J118" s="14"/>
      <c r="K118" s="14"/>
      <c r="L118" s="14"/>
      <c r="M118" s="204">
        <f t="shared" si="766"/>
        <v>0</v>
      </c>
      <c r="N118" s="15">
        <f t="shared" si="767"/>
        <v>0</v>
      </c>
      <c r="O118" s="15">
        <f t="shared" si="768"/>
        <v>0</v>
      </c>
      <c r="P118" s="15">
        <f t="shared" si="769"/>
        <v>0</v>
      </c>
      <c r="Q118" s="204">
        <f t="shared" si="770"/>
        <v>0</v>
      </c>
      <c r="R118" s="15">
        <f t="shared" si="771"/>
        <v>0</v>
      </c>
      <c r="S118" s="15">
        <f t="shared" si="772"/>
        <v>0</v>
      </c>
      <c r="T118" s="15">
        <f t="shared" si="773"/>
        <v>0</v>
      </c>
      <c r="U118" s="9">
        <f t="shared" si="774"/>
        <v>0</v>
      </c>
      <c r="V118" s="9">
        <f t="shared" si="775"/>
        <v>0</v>
      </c>
      <c r="W118" s="28">
        <f t="shared" si="776"/>
        <v>0</v>
      </c>
      <c r="X118" s="9">
        <f t="shared" si="777"/>
        <v>0</v>
      </c>
      <c r="Y118" s="9">
        <f t="shared" si="778"/>
        <v>0</v>
      </c>
      <c r="Z118" s="28">
        <f t="shared" si="779"/>
        <v>0</v>
      </c>
      <c r="AA118" s="8"/>
      <c r="AB118" s="155">
        <f>IF(OR($M118="",$M118=0),0,IF(AB$2&lt;10,VLOOKUP(TEXT($C118,"МММ"),'Расчет нагрузки'!$AA$2:$AE$13,AB$2,0),$D118*AB$2))</f>
        <v>0</v>
      </c>
      <c r="AC118" s="155">
        <f>IF(OR($Q118="",$Q118=0),0,IF(AC$2&lt;10,VLOOKUP(TEXT($C118,"МММ"),'Расчет нагрузки'!$AA$2:$AE$13,AC$2,0),$D118*AC$2))</f>
        <v>0</v>
      </c>
      <c r="AD118" s="8"/>
      <c r="AE118" s="69">
        <v>1</v>
      </c>
      <c r="AF118" s="69">
        <v>1</v>
      </c>
      <c r="AG118" s="8"/>
      <c r="AH118" s="13">
        <f t="shared" ref="AH118" si="844">E118</f>
        <v>0</v>
      </c>
      <c r="AI118" s="13">
        <f t="shared" ref="AI118" si="845">F118</f>
        <v>0</v>
      </c>
      <c r="AJ118" s="13">
        <f t="shared" ref="AJ118" si="846">G118</f>
        <v>0</v>
      </c>
      <c r="AK118" s="13">
        <f t="shared" ref="AK118" si="847">H118</f>
        <v>0</v>
      </c>
      <c r="AL118" s="13">
        <f t="shared" ref="AL118" si="848">I118</f>
        <v>0</v>
      </c>
      <c r="AM118" s="13">
        <f t="shared" ref="AM118" si="849">J118</f>
        <v>0</v>
      </c>
      <c r="AN118" s="13">
        <f t="shared" ref="AN118" si="850">K118</f>
        <v>0</v>
      </c>
      <c r="AO118" s="13">
        <f t="shared" ref="AO118" si="851">L118</f>
        <v>0</v>
      </c>
      <c r="AP118" s="13">
        <f t="shared" ref="AP118" si="852">E118</f>
        <v>0</v>
      </c>
      <c r="AQ118" s="13">
        <f t="shared" ref="AQ118" si="853">F118</f>
        <v>0</v>
      </c>
      <c r="AR118" s="13">
        <f t="shared" ref="AR118" si="854">G118</f>
        <v>0</v>
      </c>
      <c r="AS118" s="13">
        <f t="shared" ref="AS118" si="855">H118</f>
        <v>0</v>
      </c>
      <c r="AT118" s="13">
        <f t="shared" ref="AT118" si="856">I118</f>
        <v>0</v>
      </c>
      <c r="AU118" s="13">
        <f t="shared" ref="AU118" si="857">J118</f>
        <v>0</v>
      </c>
      <c r="AV118" s="13">
        <f t="shared" ref="AV118" si="858">K118</f>
        <v>0</v>
      </c>
      <c r="AW118" s="13">
        <f t="shared" ref="AW118" si="859">L118</f>
        <v>0</v>
      </c>
      <c r="AX118" s="4"/>
    </row>
    <row r="119" spans="1:50" outlineLevel="1">
      <c r="A119" s="8" t="str">
        <f>IF(C119=Форма!$B$7*1,"1 месяц",IF(C119&gt;Форма!$B$7,(LEFT(A118,SEARCH(" ",A118,1)-1)+1)&amp;" месяц",""))</f>
        <v/>
      </c>
      <c r="B119" s="32" t="str">
        <f>IF(SUM($E$6:$L119)=0,"-",IF(SUM($E119:$L119)&gt;0,IF(AND($C119&gt;=$B$1,$C119&lt;=$B$2)*1=1,$A$1,"факт"),"прогноз"))</f>
        <v>-</v>
      </c>
      <c r="C119" s="33">
        <v>45078</v>
      </c>
      <c r="D119" s="34">
        <f>VLOOKUP($C119,'F1'!$A:$B,2,0)</f>
        <v>21</v>
      </c>
      <c r="E119" s="14"/>
      <c r="F119" s="14"/>
      <c r="G119" s="14"/>
      <c r="H119" s="14"/>
      <c r="I119" s="14"/>
      <c r="J119" s="14"/>
      <c r="K119" s="14"/>
      <c r="L119" s="14"/>
      <c r="M119" s="204">
        <f t="shared" si="766"/>
        <v>0</v>
      </c>
      <c r="N119" s="15">
        <f t="shared" si="767"/>
        <v>0</v>
      </c>
      <c r="O119" s="15">
        <f t="shared" si="768"/>
        <v>0</v>
      </c>
      <c r="P119" s="15">
        <f t="shared" si="769"/>
        <v>0</v>
      </c>
      <c r="Q119" s="204">
        <f t="shared" si="770"/>
        <v>0</v>
      </c>
      <c r="R119" s="15">
        <f t="shared" si="771"/>
        <v>0</v>
      </c>
      <c r="S119" s="15">
        <f t="shared" si="772"/>
        <v>0</v>
      </c>
      <c r="T119" s="15">
        <f t="shared" si="773"/>
        <v>0</v>
      </c>
      <c r="U119" s="9">
        <f t="shared" si="774"/>
        <v>0</v>
      </c>
      <c r="V119" s="9">
        <f t="shared" si="775"/>
        <v>0</v>
      </c>
      <c r="W119" s="28">
        <f t="shared" si="776"/>
        <v>0</v>
      </c>
      <c r="X119" s="9">
        <f t="shared" si="777"/>
        <v>0</v>
      </c>
      <c r="Y119" s="9">
        <f t="shared" si="778"/>
        <v>0</v>
      </c>
      <c r="Z119" s="28">
        <f t="shared" si="779"/>
        <v>0</v>
      </c>
      <c r="AA119" s="8"/>
      <c r="AB119" s="155">
        <f>IF(OR($M119="",$M119=0),0,IF(AB$2&lt;10,VLOOKUP(TEXT($C119,"МММ"),'Расчет нагрузки'!$AA$2:$AE$13,AB$2,0),$D119*AB$2))</f>
        <v>0</v>
      </c>
      <c r="AC119" s="155">
        <f>IF(OR($Q119="",$Q119=0),0,IF(AC$2&lt;10,VLOOKUP(TEXT($C119,"МММ"),'Расчет нагрузки'!$AA$2:$AE$13,AC$2,0),$D119*AC$2))</f>
        <v>0</v>
      </c>
      <c r="AD119" s="8"/>
      <c r="AE119" s="69">
        <v>1</v>
      </c>
      <c r="AF119" s="69">
        <v>1</v>
      </c>
      <c r="AG119" s="8"/>
      <c r="AH119" s="13">
        <f t="shared" ref="AH119" si="860">E119</f>
        <v>0</v>
      </c>
      <c r="AI119" s="13">
        <f t="shared" ref="AI119" si="861">F119</f>
        <v>0</v>
      </c>
      <c r="AJ119" s="13">
        <f t="shared" ref="AJ119" si="862">G119</f>
        <v>0</v>
      </c>
      <c r="AK119" s="13">
        <f t="shared" ref="AK119" si="863">H119</f>
        <v>0</v>
      </c>
      <c r="AL119" s="13">
        <f t="shared" ref="AL119" si="864">I119</f>
        <v>0</v>
      </c>
      <c r="AM119" s="13">
        <f t="shared" ref="AM119" si="865">J119</f>
        <v>0</v>
      </c>
      <c r="AN119" s="13">
        <f t="shared" ref="AN119" si="866">K119</f>
        <v>0</v>
      </c>
      <c r="AO119" s="13">
        <f t="shared" ref="AO119" si="867">L119</f>
        <v>0</v>
      </c>
      <c r="AP119" s="13">
        <f t="shared" ref="AP119" si="868">E119</f>
        <v>0</v>
      </c>
      <c r="AQ119" s="13">
        <f t="shared" ref="AQ119" si="869">F119</f>
        <v>0</v>
      </c>
      <c r="AR119" s="13">
        <f t="shared" ref="AR119" si="870">G119</f>
        <v>0</v>
      </c>
      <c r="AS119" s="13">
        <f t="shared" ref="AS119" si="871">H119</f>
        <v>0</v>
      </c>
      <c r="AT119" s="13">
        <f t="shared" ref="AT119" si="872">I119</f>
        <v>0</v>
      </c>
      <c r="AU119" s="13">
        <f t="shared" ref="AU119" si="873">J119</f>
        <v>0</v>
      </c>
      <c r="AV119" s="13">
        <f t="shared" ref="AV119" si="874">K119</f>
        <v>0</v>
      </c>
      <c r="AW119" s="13">
        <f t="shared" ref="AW119" si="875">L119</f>
        <v>0</v>
      </c>
      <c r="AX119" s="4"/>
    </row>
    <row r="120" spans="1:50" outlineLevel="1">
      <c r="A120" s="8" t="str">
        <f>IF(C120=Форма!$B$7*1,"1 месяц",IF(C120&gt;Форма!$B$7,(LEFT(A119,SEARCH(" ",A119,1)-1)+1)&amp;" месяц",""))</f>
        <v/>
      </c>
      <c r="B120" s="32" t="str">
        <f>IF(SUM($E$6:$L120)=0,"-",IF(SUM($E120:$L120)&gt;0,IF(AND($C120&gt;=$B$1,$C120&lt;=$B$2)*1=1,$A$1,"факт"),"прогноз"))</f>
        <v>-</v>
      </c>
      <c r="C120" s="33">
        <v>45108</v>
      </c>
      <c r="D120" s="34">
        <f>VLOOKUP($C120,'F1'!$A:$B,2,0)</f>
        <v>21</v>
      </c>
      <c r="E120" s="14"/>
      <c r="F120" s="14"/>
      <c r="G120" s="14"/>
      <c r="H120" s="14"/>
      <c r="I120" s="14"/>
      <c r="J120" s="14"/>
      <c r="K120" s="14"/>
      <c r="L120" s="14"/>
      <c r="M120" s="204">
        <f t="shared" si="766"/>
        <v>0</v>
      </c>
      <c r="N120" s="15">
        <f t="shared" si="767"/>
        <v>0</v>
      </c>
      <c r="O120" s="15">
        <f t="shared" si="768"/>
        <v>0</v>
      </c>
      <c r="P120" s="15">
        <f t="shared" si="769"/>
        <v>0</v>
      </c>
      <c r="Q120" s="204">
        <f t="shared" si="770"/>
        <v>0</v>
      </c>
      <c r="R120" s="15">
        <f t="shared" si="771"/>
        <v>0</v>
      </c>
      <c r="S120" s="15">
        <f t="shared" si="772"/>
        <v>0</v>
      </c>
      <c r="T120" s="15">
        <f t="shared" si="773"/>
        <v>0</v>
      </c>
      <c r="U120" s="9">
        <f t="shared" si="774"/>
        <v>0</v>
      </c>
      <c r="V120" s="9">
        <f t="shared" si="775"/>
        <v>0</v>
      </c>
      <c r="W120" s="28">
        <f t="shared" si="776"/>
        <v>0</v>
      </c>
      <c r="X120" s="9">
        <f t="shared" si="777"/>
        <v>0</v>
      </c>
      <c r="Y120" s="9">
        <f t="shared" si="778"/>
        <v>0</v>
      </c>
      <c r="Z120" s="28">
        <f t="shared" si="779"/>
        <v>0</v>
      </c>
      <c r="AA120" s="8"/>
      <c r="AB120" s="155">
        <f>IF(OR($M120="",$M120=0),0,IF(AB$2&lt;10,VLOOKUP(TEXT($C120,"МММ"),'Расчет нагрузки'!$AA$2:$AE$13,AB$2,0),$D120*AB$2))</f>
        <v>0</v>
      </c>
      <c r="AC120" s="155">
        <f>IF(OR($Q120="",$Q120=0),0,IF(AC$2&lt;10,VLOOKUP(TEXT($C120,"МММ"),'Расчет нагрузки'!$AA$2:$AE$13,AC$2,0),$D120*AC$2))</f>
        <v>0</v>
      </c>
      <c r="AD120" s="8"/>
      <c r="AE120" s="69">
        <v>1</v>
      </c>
      <c r="AF120" s="69">
        <v>1</v>
      </c>
      <c r="AG120" s="8"/>
      <c r="AH120" s="13">
        <f t="shared" ref="AH120" si="876">E120</f>
        <v>0</v>
      </c>
      <c r="AI120" s="13">
        <f t="shared" ref="AI120" si="877">F120</f>
        <v>0</v>
      </c>
      <c r="AJ120" s="13">
        <f t="shared" ref="AJ120" si="878">G120</f>
        <v>0</v>
      </c>
      <c r="AK120" s="13">
        <f t="shared" ref="AK120" si="879">H120</f>
        <v>0</v>
      </c>
      <c r="AL120" s="13">
        <f t="shared" ref="AL120" si="880">I120</f>
        <v>0</v>
      </c>
      <c r="AM120" s="13">
        <f t="shared" ref="AM120" si="881">J120</f>
        <v>0</v>
      </c>
      <c r="AN120" s="13">
        <f t="shared" ref="AN120" si="882">K120</f>
        <v>0</v>
      </c>
      <c r="AO120" s="13">
        <f t="shared" ref="AO120" si="883">L120</f>
        <v>0</v>
      </c>
      <c r="AP120" s="13">
        <f t="shared" ref="AP120" si="884">E120</f>
        <v>0</v>
      </c>
      <c r="AQ120" s="13">
        <f t="shared" ref="AQ120" si="885">F120</f>
        <v>0</v>
      </c>
      <c r="AR120" s="13">
        <f t="shared" ref="AR120" si="886">G120</f>
        <v>0</v>
      </c>
      <c r="AS120" s="13">
        <f t="shared" ref="AS120" si="887">H120</f>
        <v>0</v>
      </c>
      <c r="AT120" s="13">
        <f t="shared" ref="AT120" si="888">I120</f>
        <v>0</v>
      </c>
      <c r="AU120" s="13">
        <f t="shared" ref="AU120" si="889">J120</f>
        <v>0</v>
      </c>
      <c r="AV120" s="13">
        <f t="shared" ref="AV120" si="890">K120</f>
        <v>0</v>
      </c>
      <c r="AW120" s="13">
        <f t="shared" ref="AW120" si="891">L120</f>
        <v>0</v>
      </c>
      <c r="AX120" s="4"/>
    </row>
    <row r="121" spans="1:50" outlineLevel="1">
      <c r="A121" s="8" t="str">
        <f>IF(C121=Форма!$B$7*1,"1 месяц",IF(C121&gt;Форма!$B$7,(LEFT(A120,SEARCH(" ",A120,1)-1)+1)&amp;" месяц",""))</f>
        <v/>
      </c>
      <c r="B121" s="32" t="str">
        <f>IF(SUM($E$6:$L121)=0,"-",IF(SUM($E121:$L121)&gt;0,IF(AND($C121&gt;=$B$1,$C121&lt;=$B$2)*1=1,$A$1,"факт"),"прогноз"))</f>
        <v>-</v>
      </c>
      <c r="C121" s="33">
        <v>45139</v>
      </c>
      <c r="D121" s="34">
        <f>VLOOKUP($C121,'F1'!$A:$B,2,0)</f>
        <v>23</v>
      </c>
      <c r="E121" s="14"/>
      <c r="F121" s="14"/>
      <c r="G121" s="14"/>
      <c r="H121" s="14"/>
      <c r="I121" s="14"/>
      <c r="J121" s="14"/>
      <c r="K121" s="14"/>
      <c r="L121" s="14"/>
      <c r="M121" s="204">
        <f t="shared" si="766"/>
        <v>0</v>
      </c>
      <c r="N121" s="15">
        <f t="shared" si="767"/>
        <v>0</v>
      </c>
      <c r="O121" s="15">
        <f t="shared" si="768"/>
        <v>0</v>
      </c>
      <c r="P121" s="15">
        <f t="shared" si="769"/>
        <v>0</v>
      </c>
      <c r="Q121" s="204">
        <f t="shared" si="770"/>
        <v>0</v>
      </c>
      <c r="R121" s="15">
        <f t="shared" si="771"/>
        <v>0</v>
      </c>
      <c r="S121" s="15">
        <f t="shared" si="772"/>
        <v>0</v>
      </c>
      <c r="T121" s="15">
        <f t="shared" si="773"/>
        <v>0</v>
      </c>
      <c r="U121" s="9">
        <f t="shared" si="774"/>
        <v>0</v>
      </c>
      <c r="V121" s="9">
        <f t="shared" si="775"/>
        <v>0</v>
      </c>
      <c r="W121" s="28">
        <f t="shared" si="776"/>
        <v>0</v>
      </c>
      <c r="X121" s="9">
        <f t="shared" si="777"/>
        <v>0</v>
      </c>
      <c r="Y121" s="9">
        <f t="shared" si="778"/>
        <v>0</v>
      </c>
      <c r="Z121" s="28">
        <f t="shared" si="779"/>
        <v>0</v>
      </c>
      <c r="AA121" s="8"/>
      <c r="AB121" s="155">
        <f>IF(OR($M121="",$M121=0),0,IF(AB$2&lt;10,VLOOKUP(TEXT($C121,"МММ"),'Расчет нагрузки'!$AA$2:$AE$13,AB$2,0),$D121*AB$2))</f>
        <v>0</v>
      </c>
      <c r="AC121" s="155">
        <f>IF(OR($Q121="",$Q121=0),0,IF(AC$2&lt;10,VLOOKUP(TEXT($C121,"МММ"),'Расчет нагрузки'!$AA$2:$AE$13,AC$2,0),$D121*AC$2))</f>
        <v>0</v>
      </c>
      <c r="AD121" s="8"/>
      <c r="AE121" s="69">
        <v>1</v>
      </c>
      <c r="AF121" s="69">
        <v>1</v>
      </c>
      <c r="AG121" s="8"/>
      <c r="AH121" s="13">
        <f t="shared" ref="AH121" si="892">E121</f>
        <v>0</v>
      </c>
      <c r="AI121" s="13">
        <f t="shared" ref="AI121" si="893">F121</f>
        <v>0</v>
      </c>
      <c r="AJ121" s="13">
        <f t="shared" ref="AJ121" si="894">G121</f>
        <v>0</v>
      </c>
      <c r="AK121" s="13">
        <f t="shared" ref="AK121" si="895">H121</f>
        <v>0</v>
      </c>
      <c r="AL121" s="13">
        <f t="shared" ref="AL121" si="896">I121</f>
        <v>0</v>
      </c>
      <c r="AM121" s="13">
        <f t="shared" ref="AM121" si="897">J121</f>
        <v>0</v>
      </c>
      <c r="AN121" s="13">
        <f t="shared" ref="AN121" si="898">K121</f>
        <v>0</v>
      </c>
      <c r="AO121" s="13">
        <f t="shared" ref="AO121" si="899">L121</f>
        <v>0</v>
      </c>
      <c r="AP121" s="13">
        <f t="shared" ref="AP121" si="900">E121</f>
        <v>0</v>
      </c>
      <c r="AQ121" s="13">
        <f t="shared" ref="AQ121" si="901">F121</f>
        <v>0</v>
      </c>
      <c r="AR121" s="13">
        <f t="shared" ref="AR121" si="902">G121</f>
        <v>0</v>
      </c>
      <c r="AS121" s="13">
        <f t="shared" ref="AS121" si="903">H121</f>
        <v>0</v>
      </c>
      <c r="AT121" s="13">
        <f t="shared" ref="AT121" si="904">I121</f>
        <v>0</v>
      </c>
      <c r="AU121" s="13">
        <f t="shared" ref="AU121" si="905">J121</f>
        <v>0</v>
      </c>
      <c r="AV121" s="13">
        <f t="shared" ref="AV121" si="906">K121</f>
        <v>0</v>
      </c>
      <c r="AW121" s="13">
        <f t="shared" ref="AW121" si="907">L121</f>
        <v>0</v>
      </c>
      <c r="AX121" s="4"/>
    </row>
    <row r="122" spans="1:50" outlineLevel="1">
      <c r="A122" s="8" t="str">
        <f>IF(C122=Форма!$B$7*1,"1 месяц",IF(C122&gt;Форма!$B$7,(LEFT(A121,SEARCH(" ",A121,1)-1)+1)&amp;" месяц",""))</f>
        <v/>
      </c>
      <c r="B122" s="32" t="str">
        <f>IF(SUM($E$6:$L122)=0,"-",IF(SUM($E122:$L122)&gt;0,IF(AND($C122&gt;=$B$1,$C122&lt;=$B$2)*1=1,$A$1,"факт"),"прогноз"))</f>
        <v>-</v>
      </c>
      <c r="C122" s="33">
        <v>45170</v>
      </c>
      <c r="D122" s="34">
        <f>VLOOKUP($C122,'F1'!$A:$B,2,0)</f>
        <v>21</v>
      </c>
      <c r="E122" s="14"/>
      <c r="F122" s="14"/>
      <c r="G122" s="14"/>
      <c r="H122" s="14"/>
      <c r="I122" s="14"/>
      <c r="J122" s="14"/>
      <c r="K122" s="14"/>
      <c r="L122" s="14"/>
      <c r="M122" s="204">
        <f t="shared" si="766"/>
        <v>0</v>
      </c>
      <c r="N122" s="15">
        <f t="shared" si="767"/>
        <v>0</v>
      </c>
      <c r="O122" s="15">
        <f t="shared" si="768"/>
        <v>0</v>
      </c>
      <c r="P122" s="15">
        <f t="shared" si="769"/>
        <v>0</v>
      </c>
      <c r="Q122" s="204">
        <f t="shared" si="770"/>
        <v>0</v>
      </c>
      <c r="R122" s="15">
        <f t="shared" si="771"/>
        <v>0</v>
      </c>
      <c r="S122" s="15">
        <f t="shared" si="772"/>
        <v>0</v>
      </c>
      <c r="T122" s="15">
        <f t="shared" si="773"/>
        <v>0</v>
      </c>
      <c r="U122" s="9">
        <f t="shared" si="774"/>
        <v>0</v>
      </c>
      <c r="V122" s="9">
        <f t="shared" si="775"/>
        <v>0</v>
      </c>
      <c r="W122" s="28">
        <f t="shared" si="776"/>
        <v>0</v>
      </c>
      <c r="X122" s="9">
        <f t="shared" si="777"/>
        <v>0</v>
      </c>
      <c r="Y122" s="9">
        <f t="shared" si="778"/>
        <v>0</v>
      </c>
      <c r="Z122" s="28">
        <f t="shared" si="779"/>
        <v>0</v>
      </c>
      <c r="AA122" s="8"/>
      <c r="AB122" s="155">
        <f>IF(OR($M122="",$M122=0),0,IF(AB$2&lt;10,VLOOKUP(TEXT($C122,"МММ"),'Расчет нагрузки'!$AA$2:$AE$13,AB$2,0),$D122*AB$2))</f>
        <v>0</v>
      </c>
      <c r="AC122" s="155">
        <f>IF(OR($Q122="",$Q122=0),0,IF(AC$2&lt;10,VLOOKUP(TEXT($C122,"МММ"),'Расчет нагрузки'!$AA$2:$AE$13,AC$2,0),$D122*AC$2))</f>
        <v>0</v>
      </c>
      <c r="AD122" s="8"/>
      <c r="AE122" s="69">
        <v>1</v>
      </c>
      <c r="AF122" s="69">
        <v>1</v>
      </c>
      <c r="AG122" s="8"/>
      <c r="AH122" s="13">
        <f t="shared" ref="AH122" si="908">E122</f>
        <v>0</v>
      </c>
      <c r="AI122" s="13">
        <f t="shared" ref="AI122" si="909">F122</f>
        <v>0</v>
      </c>
      <c r="AJ122" s="13">
        <f t="shared" ref="AJ122" si="910">G122</f>
        <v>0</v>
      </c>
      <c r="AK122" s="13">
        <f t="shared" ref="AK122" si="911">H122</f>
        <v>0</v>
      </c>
      <c r="AL122" s="13">
        <f t="shared" ref="AL122" si="912">I122</f>
        <v>0</v>
      </c>
      <c r="AM122" s="13">
        <f t="shared" ref="AM122" si="913">J122</f>
        <v>0</v>
      </c>
      <c r="AN122" s="13">
        <f t="shared" ref="AN122" si="914">K122</f>
        <v>0</v>
      </c>
      <c r="AO122" s="13">
        <f t="shared" ref="AO122" si="915">L122</f>
        <v>0</v>
      </c>
      <c r="AP122" s="13">
        <f t="shared" ref="AP122" si="916">E122</f>
        <v>0</v>
      </c>
      <c r="AQ122" s="13">
        <f t="shared" ref="AQ122" si="917">F122</f>
        <v>0</v>
      </c>
      <c r="AR122" s="13">
        <f t="shared" ref="AR122" si="918">G122</f>
        <v>0</v>
      </c>
      <c r="AS122" s="13">
        <f t="shared" ref="AS122" si="919">H122</f>
        <v>0</v>
      </c>
      <c r="AT122" s="13">
        <f t="shared" ref="AT122" si="920">I122</f>
        <v>0</v>
      </c>
      <c r="AU122" s="13">
        <f t="shared" ref="AU122" si="921">J122</f>
        <v>0</v>
      </c>
      <c r="AV122" s="13">
        <f t="shared" ref="AV122" si="922">K122</f>
        <v>0</v>
      </c>
      <c r="AW122" s="13">
        <f t="shared" ref="AW122" si="923">L122</f>
        <v>0</v>
      </c>
      <c r="AX122" s="4"/>
    </row>
    <row r="123" spans="1:50" outlineLevel="1">
      <c r="A123" s="8" t="str">
        <f>IF(C123=Форма!$B$7*1,"1 месяц",IF(C123&gt;Форма!$B$7,(LEFT(A122,SEARCH(" ",A122,1)-1)+1)&amp;" месяц",""))</f>
        <v/>
      </c>
      <c r="B123" s="32" t="str">
        <f>IF(SUM($E$6:$L123)=0,"-",IF(SUM($E123:$L123)&gt;0,IF(AND($C123&gt;=$B$1,$C123&lt;=$B$2)*1=1,$A$1,"факт"),"прогноз"))</f>
        <v>-</v>
      </c>
      <c r="C123" s="33">
        <v>45200</v>
      </c>
      <c r="D123" s="34">
        <f>VLOOKUP($C123,'F1'!$A:$B,2,0)</f>
        <v>22</v>
      </c>
      <c r="E123" s="14"/>
      <c r="F123" s="14"/>
      <c r="G123" s="14"/>
      <c r="H123" s="14"/>
      <c r="I123" s="14"/>
      <c r="J123" s="14"/>
      <c r="K123" s="14"/>
      <c r="L123" s="14"/>
      <c r="M123" s="204">
        <f t="shared" si="766"/>
        <v>0</v>
      </c>
      <c r="N123" s="15">
        <f t="shared" si="767"/>
        <v>0</v>
      </c>
      <c r="O123" s="15">
        <f t="shared" si="768"/>
        <v>0</v>
      </c>
      <c r="P123" s="15">
        <f t="shared" si="769"/>
        <v>0</v>
      </c>
      <c r="Q123" s="204">
        <f t="shared" si="770"/>
        <v>0</v>
      </c>
      <c r="R123" s="15">
        <f t="shared" si="771"/>
        <v>0</v>
      </c>
      <c r="S123" s="15">
        <f t="shared" si="772"/>
        <v>0</v>
      </c>
      <c r="T123" s="15">
        <f t="shared" si="773"/>
        <v>0</v>
      </c>
      <c r="U123" s="9">
        <f t="shared" si="774"/>
        <v>0</v>
      </c>
      <c r="V123" s="9">
        <f t="shared" si="775"/>
        <v>0</v>
      </c>
      <c r="W123" s="28">
        <f t="shared" si="776"/>
        <v>0</v>
      </c>
      <c r="X123" s="9">
        <f t="shared" si="777"/>
        <v>0</v>
      </c>
      <c r="Y123" s="9">
        <f t="shared" si="778"/>
        <v>0</v>
      </c>
      <c r="Z123" s="28">
        <f t="shared" si="779"/>
        <v>0</v>
      </c>
      <c r="AA123" s="8"/>
      <c r="AB123" s="155">
        <f>IF(OR($M123="",$M123=0),0,IF(AB$2&lt;10,VLOOKUP(TEXT($C123,"МММ"),'Расчет нагрузки'!$AA$2:$AE$13,AB$2,0),$D123*AB$2))</f>
        <v>0</v>
      </c>
      <c r="AC123" s="155">
        <f>IF(OR($Q123="",$Q123=0),0,IF(AC$2&lt;10,VLOOKUP(TEXT($C123,"МММ"),'Расчет нагрузки'!$AA$2:$AE$13,AC$2,0),$D123*AC$2))</f>
        <v>0</v>
      </c>
      <c r="AD123" s="8"/>
      <c r="AE123" s="69">
        <v>1</v>
      </c>
      <c r="AF123" s="69">
        <v>1</v>
      </c>
      <c r="AG123" s="8"/>
      <c r="AH123" s="13">
        <f t="shared" ref="AH123" si="924">E123</f>
        <v>0</v>
      </c>
      <c r="AI123" s="13">
        <f t="shared" ref="AI123" si="925">F123</f>
        <v>0</v>
      </c>
      <c r="AJ123" s="13">
        <f t="shared" ref="AJ123" si="926">G123</f>
        <v>0</v>
      </c>
      <c r="AK123" s="13">
        <f t="shared" ref="AK123" si="927">H123</f>
        <v>0</v>
      </c>
      <c r="AL123" s="13">
        <f t="shared" ref="AL123" si="928">I123</f>
        <v>0</v>
      </c>
      <c r="AM123" s="13">
        <f t="shared" ref="AM123" si="929">J123</f>
        <v>0</v>
      </c>
      <c r="AN123" s="13">
        <f t="shared" ref="AN123" si="930">K123</f>
        <v>0</v>
      </c>
      <c r="AO123" s="13">
        <f t="shared" ref="AO123" si="931">L123</f>
        <v>0</v>
      </c>
      <c r="AP123" s="13">
        <f t="shared" ref="AP123" si="932">E123</f>
        <v>0</v>
      </c>
      <c r="AQ123" s="13">
        <f t="shared" ref="AQ123" si="933">F123</f>
        <v>0</v>
      </c>
      <c r="AR123" s="13">
        <f t="shared" ref="AR123" si="934">G123</f>
        <v>0</v>
      </c>
      <c r="AS123" s="13">
        <f t="shared" ref="AS123" si="935">H123</f>
        <v>0</v>
      </c>
      <c r="AT123" s="13">
        <f t="shared" ref="AT123" si="936">I123</f>
        <v>0</v>
      </c>
      <c r="AU123" s="13">
        <f t="shared" ref="AU123" si="937">J123</f>
        <v>0</v>
      </c>
      <c r="AV123" s="13">
        <f t="shared" ref="AV123" si="938">K123</f>
        <v>0</v>
      </c>
      <c r="AW123" s="13">
        <f t="shared" ref="AW123" si="939">L123</f>
        <v>0</v>
      </c>
      <c r="AX123" s="4"/>
    </row>
    <row r="124" spans="1:50" outlineLevel="1">
      <c r="A124" s="8" t="str">
        <f>IF(C124=Форма!$B$7*1,"1 месяц",IF(C124&gt;Форма!$B$7,(LEFT(A123,SEARCH(" ",A123,1)-1)+1)&amp;" месяц",""))</f>
        <v/>
      </c>
      <c r="B124" s="32" t="str">
        <f>IF(SUM($E$6:$L124)=0,"-",IF(SUM($E124:$L124)&gt;0,IF(AND($C124&gt;=$B$1,$C124&lt;=$B$2)*1=1,$A$1,"факт"),"прогноз"))</f>
        <v>-</v>
      </c>
      <c r="C124" s="33">
        <v>45231</v>
      </c>
      <c r="D124" s="34">
        <f>VLOOKUP($C124,'F1'!$A:$B,2,0)</f>
        <v>21</v>
      </c>
      <c r="E124" s="14"/>
      <c r="F124" s="14"/>
      <c r="G124" s="14"/>
      <c r="H124" s="14"/>
      <c r="I124" s="14"/>
      <c r="J124" s="14"/>
      <c r="K124" s="14"/>
      <c r="L124" s="14"/>
      <c r="M124" s="204">
        <f t="shared" si="766"/>
        <v>0</v>
      </c>
      <c r="N124" s="15">
        <f t="shared" si="767"/>
        <v>0</v>
      </c>
      <c r="O124" s="15">
        <f t="shared" si="768"/>
        <v>0</v>
      </c>
      <c r="P124" s="15">
        <f t="shared" si="769"/>
        <v>0</v>
      </c>
      <c r="Q124" s="204">
        <f t="shared" si="770"/>
        <v>0</v>
      </c>
      <c r="R124" s="15">
        <f t="shared" si="771"/>
        <v>0</v>
      </c>
      <c r="S124" s="15">
        <f t="shared" si="772"/>
        <v>0</v>
      </c>
      <c r="T124" s="15">
        <f t="shared" si="773"/>
        <v>0</v>
      </c>
      <c r="U124" s="9">
        <f t="shared" si="774"/>
        <v>0</v>
      </c>
      <c r="V124" s="9">
        <f t="shared" si="775"/>
        <v>0</v>
      </c>
      <c r="W124" s="28">
        <f t="shared" si="776"/>
        <v>0</v>
      </c>
      <c r="X124" s="9">
        <f t="shared" si="777"/>
        <v>0</v>
      </c>
      <c r="Y124" s="9">
        <f t="shared" si="778"/>
        <v>0</v>
      </c>
      <c r="Z124" s="28">
        <f t="shared" si="779"/>
        <v>0</v>
      </c>
      <c r="AA124" s="8"/>
      <c r="AB124" s="155">
        <f>IF(OR($M124="",$M124=0),0,IF(AB$2&lt;10,VLOOKUP(TEXT($C124,"МММ"),'Расчет нагрузки'!$AA$2:$AE$13,AB$2,0),$D124*AB$2))</f>
        <v>0</v>
      </c>
      <c r="AC124" s="155">
        <f>IF(OR($Q124="",$Q124=0),0,IF(AC$2&lt;10,VLOOKUP(TEXT($C124,"МММ"),'Расчет нагрузки'!$AA$2:$AE$13,AC$2,0),$D124*AC$2))</f>
        <v>0</v>
      </c>
      <c r="AD124" s="8"/>
      <c r="AE124" s="69">
        <v>1</v>
      </c>
      <c r="AF124" s="69">
        <v>1</v>
      </c>
      <c r="AG124" s="8"/>
      <c r="AH124" s="13">
        <f t="shared" ref="AH124" si="940">E124</f>
        <v>0</v>
      </c>
      <c r="AI124" s="13">
        <f t="shared" ref="AI124" si="941">F124</f>
        <v>0</v>
      </c>
      <c r="AJ124" s="13">
        <f t="shared" ref="AJ124" si="942">G124</f>
        <v>0</v>
      </c>
      <c r="AK124" s="13">
        <f t="shared" ref="AK124" si="943">H124</f>
        <v>0</v>
      </c>
      <c r="AL124" s="13">
        <f t="shared" ref="AL124" si="944">I124</f>
        <v>0</v>
      </c>
      <c r="AM124" s="13">
        <f t="shared" ref="AM124" si="945">J124</f>
        <v>0</v>
      </c>
      <c r="AN124" s="13">
        <f t="shared" ref="AN124" si="946">K124</f>
        <v>0</v>
      </c>
      <c r="AO124" s="13">
        <f t="shared" ref="AO124" si="947">L124</f>
        <v>0</v>
      </c>
      <c r="AP124" s="13">
        <f t="shared" ref="AP124" si="948">E124</f>
        <v>0</v>
      </c>
      <c r="AQ124" s="13">
        <f t="shared" ref="AQ124" si="949">F124</f>
        <v>0</v>
      </c>
      <c r="AR124" s="13">
        <f t="shared" ref="AR124" si="950">G124</f>
        <v>0</v>
      </c>
      <c r="AS124" s="13">
        <f t="shared" ref="AS124" si="951">H124</f>
        <v>0</v>
      </c>
      <c r="AT124" s="13">
        <f t="shared" ref="AT124" si="952">I124</f>
        <v>0</v>
      </c>
      <c r="AU124" s="13">
        <f t="shared" ref="AU124" si="953">J124</f>
        <v>0</v>
      </c>
      <c r="AV124" s="13">
        <f t="shared" ref="AV124" si="954">K124</f>
        <v>0</v>
      </c>
      <c r="AW124" s="13">
        <f t="shared" ref="AW124" si="955">L124</f>
        <v>0</v>
      </c>
      <c r="AX124" s="4"/>
    </row>
    <row r="125" spans="1:50" outlineLevel="1">
      <c r="A125" s="8" t="str">
        <f>IF(C125=Форма!$B$7*1,"1 месяц",IF(C125&gt;Форма!$B$7,(LEFT(A124,SEARCH(" ",A124,1)-1)+1)&amp;" месяц",""))</f>
        <v/>
      </c>
      <c r="B125" s="32" t="str">
        <f>IF(SUM($E$6:$L125)=0,"-",IF(SUM($E125:$L125)&gt;0,IF(AND($C125&gt;=$B$1,$C125&lt;=$B$2)*1=1,$A$1,"факт"),"прогноз"))</f>
        <v>-</v>
      </c>
      <c r="C125" s="33">
        <v>45261</v>
      </c>
      <c r="D125" s="34">
        <f>VLOOKUP($C125,'F1'!$A:$B,2,0)</f>
        <v>21</v>
      </c>
      <c r="E125" s="14"/>
      <c r="F125" s="14"/>
      <c r="G125" s="14"/>
      <c r="H125" s="14"/>
      <c r="I125" s="14"/>
      <c r="J125" s="14"/>
      <c r="K125" s="14"/>
      <c r="L125" s="14"/>
      <c r="M125" s="204">
        <f t="shared" si="766"/>
        <v>0</v>
      </c>
      <c r="N125" s="15">
        <f t="shared" si="767"/>
        <v>0</v>
      </c>
      <c r="O125" s="15">
        <f t="shared" si="768"/>
        <v>0</v>
      </c>
      <c r="P125" s="15">
        <f t="shared" si="769"/>
        <v>0</v>
      </c>
      <c r="Q125" s="204">
        <f t="shared" si="770"/>
        <v>0</v>
      </c>
      <c r="R125" s="15">
        <f t="shared" si="771"/>
        <v>0</v>
      </c>
      <c r="S125" s="15">
        <f t="shared" si="772"/>
        <v>0</v>
      </c>
      <c r="T125" s="15">
        <f t="shared" si="773"/>
        <v>0</v>
      </c>
      <c r="U125" s="9">
        <f t="shared" si="774"/>
        <v>0</v>
      </c>
      <c r="V125" s="9">
        <f t="shared" si="775"/>
        <v>0</v>
      </c>
      <c r="W125" s="28">
        <f t="shared" si="776"/>
        <v>0</v>
      </c>
      <c r="X125" s="9">
        <f t="shared" si="777"/>
        <v>0</v>
      </c>
      <c r="Y125" s="9">
        <f t="shared" si="778"/>
        <v>0</v>
      </c>
      <c r="Z125" s="28">
        <f t="shared" si="779"/>
        <v>0</v>
      </c>
      <c r="AA125" s="8"/>
      <c r="AB125" s="155">
        <f>IF(OR($M125="",$M125=0),0,IF(AB$2&lt;10,VLOOKUP(TEXT($C125,"МММ"),'Расчет нагрузки'!$AA$2:$AE$13,AB$2,0),$D125*AB$2))</f>
        <v>0</v>
      </c>
      <c r="AC125" s="155">
        <f>IF(OR($Q125="",$Q125=0),0,IF(AC$2&lt;10,VLOOKUP(TEXT($C125,"МММ"),'Расчет нагрузки'!$AA$2:$AE$13,AC$2,0),$D125*AC$2))</f>
        <v>0</v>
      </c>
      <c r="AD125" s="8"/>
      <c r="AE125" s="69">
        <v>1</v>
      </c>
      <c r="AF125" s="69">
        <v>1</v>
      </c>
      <c r="AG125" s="8"/>
      <c r="AH125" s="13">
        <f t="shared" ref="AH125" si="956">E125</f>
        <v>0</v>
      </c>
      <c r="AI125" s="13">
        <f t="shared" ref="AI125" si="957">F125</f>
        <v>0</v>
      </c>
      <c r="AJ125" s="13">
        <f t="shared" ref="AJ125" si="958">G125</f>
        <v>0</v>
      </c>
      <c r="AK125" s="13">
        <f t="shared" ref="AK125" si="959">H125</f>
        <v>0</v>
      </c>
      <c r="AL125" s="13">
        <f t="shared" ref="AL125" si="960">I125</f>
        <v>0</v>
      </c>
      <c r="AM125" s="13">
        <f t="shared" ref="AM125" si="961">J125</f>
        <v>0</v>
      </c>
      <c r="AN125" s="13">
        <f t="shared" ref="AN125" si="962">K125</f>
        <v>0</v>
      </c>
      <c r="AO125" s="13">
        <f t="shared" ref="AO125" si="963">L125</f>
        <v>0</v>
      </c>
      <c r="AP125" s="13">
        <f t="shared" ref="AP125" si="964">E125</f>
        <v>0</v>
      </c>
      <c r="AQ125" s="13">
        <f t="shared" ref="AQ125" si="965">F125</f>
        <v>0</v>
      </c>
      <c r="AR125" s="13">
        <f t="shared" ref="AR125" si="966">G125</f>
        <v>0</v>
      </c>
      <c r="AS125" s="13">
        <f t="shared" ref="AS125" si="967">H125</f>
        <v>0</v>
      </c>
      <c r="AT125" s="13">
        <f t="shared" ref="AT125" si="968">I125</f>
        <v>0</v>
      </c>
      <c r="AU125" s="13">
        <f t="shared" ref="AU125" si="969">J125</f>
        <v>0</v>
      </c>
      <c r="AV125" s="13">
        <f t="shared" ref="AV125" si="970">K125</f>
        <v>0</v>
      </c>
      <c r="AW125" s="13">
        <f t="shared" ref="AW125" si="971">L125</f>
        <v>0</v>
      </c>
      <c r="AX125" s="4"/>
    </row>
    <row r="126" spans="1:50" outlineLevel="1">
      <c r="A126" s="8" t="str">
        <f>IF(C126=Форма!$B$7*1,"1 месяц",IF(C126&gt;Форма!$B$7,(LEFT(A125,SEARCH(" ",A125,1)-1)+1)&amp;" месяц",""))</f>
        <v/>
      </c>
      <c r="B126" s="32" t="str">
        <f>IF(SUM($E$6:$L126)=0,"-",IF(SUM($E126:$L126)&gt;0,IF(AND($C126&gt;=$B$1,$C126&lt;=$B$2)*1=1,$A$1,"факт"),"прогноз"))</f>
        <v>-</v>
      </c>
      <c r="C126" s="33">
        <v>45292</v>
      </c>
      <c r="D126" s="34">
        <f>VLOOKUP($C126,'F1'!$A:$B,2,0)</f>
        <v>17</v>
      </c>
      <c r="E126" s="14"/>
      <c r="F126" s="14"/>
      <c r="G126" s="14"/>
      <c r="H126" s="14"/>
      <c r="I126" s="14"/>
      <c r="J126" s="14"/>
      <c r="K126" s="14"/>
      <c r="L126" s="14"/>
      <c r="M126" s="204">
        <f t="shared" ref="M126" si="972">E126/$D126</f>
        <v>0</v>
      </c>
      <c r="N126" s="15">
        <f t="shared" ref="N126" si="973">F126/$D126</f>
        <v>0</v>
      </c>
      <c r="O126" s="15">
        <f t="shared" ref="O126" si="974">G126/$D126</f>
        <v>0</v>
      </c>
      <c r="P126" s="15">
        <f t="shared" ref="P126" si="975">H126/$D126</f>
        <v>0</v>
      </c>
      <c r="Q126" s="204">
        <f t="shared" ref="Q126" si="976">I126/$D126</f>
        <v>0</v>
      </c>
      <c r="R126" s="15">
        <f t="shared" ref="R126" si="977">J126/$D126</f>
        <v>0</v>
      </c>
      <c r="S126" s="15">
        <f t="shared" ref="S126" si="978">K126/$D126</f>
        <v>0</v>
      </c>
      <c r="T126" s="15">
        <f t="shared" ref="T126" si="979">L126/$D126</f>
        <v>0</v>
      </c>
      <c r="U126" s="9">
        <f t="shared" ref="U126" si="980">IFERROR(N126/M126,)</f>
        <v>0</v>
      </c>
      <c r="V126" s="9">
        <f t="shared" ref="V126" si="981">IFERROR(O126/M126,)</f>
        <v>0</v>
      </c>
      <c r="W126" s="28">
        <f t="shared" ref="W126" si="982">IFERROR(P126/M126,)</f>
        <v>0</v>
      </c>
      <c r="X126" s="9">
        <f t="shared" ref="X126" si="983">IFERROR(R126/Q126,)</f>
        <v>0</v>
      </c>
      <c r="Y126" s="9">
        <f t="shared" ref="Y126" si="984">IFERROR(S126/Q126,)</f>
        <v>0</v>
      </c>
      <c r="Z126" s="28">
        <f t="shared" ref="Z126" si="985">IFERROR(T126/Q126,)</f>
        <v>0</v>
      </c>
      <c r="AA126" s="8"/>
      <c r="AB126" s="155">
        <f>IF(OR($M126="",$M126=0),0,IF(AB$2&lt;10,VLOOKUP(TEXT($C126,"МММ"),'Расчет нагрузки'!$AA$2:$AE$13,AB$2,0),$D126*AB$2))</f>
        <v>0</v>
      </c>
      <c r="AC126" s="155">
        <f>IF(OR($Q126="",$Q126=0),0,IF(AC$2&lt;10,VLOOKUP(TEXT($C126,"МММ"),'Расчет нагрузки'!$AA$2:$AE$13,AC$2,0),$D126*AC$2))</f>
        <v>0</v>
      </c>
      <c r="AD126" s="8"/>
      <c r="AE126" s="69">
        <v>1</v>
      </c>
      <c r="AF126" s="69">
        <v>1</v>
      </c>
      <c r="AG126" s="8"/>
      <c r="AH126" s="13">
        <f t="shared" ref="AH126" si="986">E126</f>
        <v>0</v>
      </c>
      <c r="AI126" s="13">
        <f t="shared" ref="AI126" si="987">F126</f>
        <v>0</v>
      </c>
      <c r="AJ126" s="13">
        <f t="shared" ref="AJ126" si="988">G126</f>
        <v>0</v>
      </c>
      <c r="AK126" s="13">
        <f t="shared" ref="AK126" si="989">H126</f>
        <v>0</v>
      </c>
      <c r="AL126" s="13">
        <f t="shared" ref="AL126" si="990">I126</f>
        <v>0</v>
      </c>
      <c r="AM126" s="13">
        <f t="shared" ref="AM126" si="991">J126</f>
        <v>0</v>
      </c>
      <c r="AN126" s="13">
        <f t="shared" ref="AN126" si="992">K126</f>
        <v>0</v>
      </c>
      <c r="AO126" s="13">
        <f t="shared" ref="AO126" si="993">L126</f>
        <v>0</v>
      </c>
      <c r="AP126" s="13">
        <f t="shared" ref="AP126" si="994">E126</f>
        <v>0</v>
      </c>
      <c r="AQ126" s="13">
        <f t="shared" ref="AQ126" si="995">F126</f>
        <v>0</v>
      </c>
      <c r="AR126" s="13">
        <f t="shared" ref="AR126" si="996">G126</f>
        <v>0</v>
      </c>
      <c r="AS126" s="13">
        <f t="shared" ref="AS126" si="997">H126</f>
        <v>0</v>
      </c>
      <c r="AT126" s="13">
        <f t="shared" ref="AT126" si="998">I126</f>
        <v>0</v>
      </c>
      <c r="AU126" s="13">
        <f t="shared" ref="AU126" si="999">J126</f>
        <v>0</v>
      </c>
      <c r="AV126" s="13">
        <f t="shared" ref="AV126" si="1000">K126</f>
        <v>0</v>
      </c>
      <c r="AW126" s="13">
        <f t="shared" ref="AW126" si="1001">L126</f>
        <v>0</v>
      </c>
      <c r="AX126" s="4"/>
    </row>
    <row r="127" spans="1:50" outlineLevel="1">
      <c r="A127" s="8" t="str">
        <f>IF(C127=Форма!$B$7*1,"1 месяц",IF(C127&gt;Форма!$B$7,(LEFT(A126,SEARCH(" ",A126,1)-1)+1)&amp;" месяц",""))</f>
        <v/>
      </c>
      <c r="B127" s="32" t="str">
        <f>IF(SUM($E$6:$L127)=0,"-",IF(SUM($E127:$L127)&gt;0,IF(AND($C127&gt;=$B$1,$C127&lt;=$B$2)*1=1,$A$1,"факт"),"прогноз"))</f>
        <v>-</v>
      </c>
      <c r="C127" s="33">
        <v>45323</v>
      </c>
      <c r="D127" s="34">
        <f>VLOOKUP($C127,'F1'!$A:$B,2,0)</f>
        <v>20</v>
      </c>
      <c r="E127" s="14"/>
      <c r="F127" s="14"/>
      <c r="G127" s="14"/>
      <c r="H127" s="14"/>
      <c r="I127" s="14"/>
      <c r="J127" s="14"/>
      <c r="K127" s="14"/>
      <c r="L127" s="14"/>
      <c r="M127" s="204">
        <f t="shared" ref="M127" si="1002">E127/$D127</f>
        <v>0</v>
      </c>
      <c r="N127" s="15">
        <f t="shared" ref="N127" si="1003">F127/$D127</f>
        <v>0</v>
      </c>
      <c r="O127" s="15">
        <f t="shared" ref="O127" si="1004">G127/$D127</f>
        <v>0</v>
      </c>
      <c r="P127" s="15">
        <f t="shared" ref="P127" si="1005">H127/$D127</f>
        <v>0</v>
      </c>
      <c r="Q127" s="204">
        <f t="shared" ref="Q127" si="1006">I127/$D127</f>
        <v>0</v>
      </c>
      <c r="R127" s="15">
        <f t="shared" ref="R127" si="1007">J127/$D127</f>
        <v>0</v>
      </c>
      <c r="S127" s="15">
        <f t="shared" ref="S127" si="1008">K127/$D127</f>
        <v>0</v>
      </c>
      <c r="T127" s="15">
        <f t="shared" ref="T127" si="1009">L127/$D127</f>
        <v>0</v>
      </c>
      <c r="U127" s="9">
        <f t="shared" ref="U127" si="1010">IFERROR(N127/M127,)</f>
        <v>0</v>
      </c>
      <c r="V127" s="9">
        <f t="shared" ref="V127" si="1011">IFERROR(O127/M127,)</f>
        <v>0</v>
      </c>
      <c r="W127" s="28">
        <f t="shared" ref="W127" si="1012">IFERROR(P127/M127,)</f>
        <v>0</v>
      </c>
      <c r="X127" s="9">
        <f t="shared" ref="X127" si="1013">IFERROR(R127/Q127,)</f>
        <v>0</v>
      </c>
      <c r="Y127" s="9">
        <f t="shared" ref="Y127" si="1014">IFERROR(S127/Q127,)</f>
        <v>0</v>
      </c>
      <c r="Z127" s="28">
        <f t="shared" ref="Z127" si="1015">IFERROR(T127/Q127,)</f>
        <v>0</v>
      </c>
      <c r="AA127" s="8"/>
      <c r="AB127" s="155">
        <f>IF(OR($M127="",$M127=0),0,IF(AB$2&lt;10,VLOOKUP(TEXT($C127,"МММ"),'Расчет нагрузки'!$AA$2:$AE$13,AB$2,0),$D127*AB$2))</f>
        <v>0</v>
      </c>
      <c r="AC127" s="155">
        <f>IF(OR($Q127="",$Q127=0),0,IF(AC$2&lt;10,VLOOKUP(TEXT($C127,"МММ"),'Расчет нагрузки'!$AA$2:$AE$13,AC$2,0),$D127*AC$2))</f>
        <v>0</v>
      </c>
      <c r="AD127" s="8"/>
      <c r="AE127" s="69">
        <v>1</v>
      </c>
      <c r="AF127" s="69">
        <v>1</v>
      </c>
      <c r="AG127" s="8"/>
      <c r="AH127" s="13">
        <f t="shared" ref="AH127" si="1016">E127</f>
        <v>0</v>
      </c>
      <c r="AI127" s="13">
        <f t="shared" ref="AI127" si="1017">F127</f>
        <v>0</v>
      </c>
      <c r="AJ127" s="13">
        <f t="shared" ref="AJ127" si="1018">G127</f>
        <v>0</v>
      </c>
      <c r="AK127" s="13">
        <f t="shared" ref="AK127" si="1019">H127</f>
        <v>0</v>
      </c>
      <c r="AL127" s="13">
        <f t="shared" ref="AL127" si="1020">I127</f>
        <v>0</v>
      </c>
      <c r="AM127" s="13">
        <f t="shared" ref="AM127" si="1021">J127</f>
        <v>0</v>
      </c>
      <c r="AN127" s="13">
        <f t="shared" ref="AN127" si="1022">K127</f>
        <v>0</v>
      </c>
      <c r="AO127" s="13">
        <f t="shared" ref="AO127" si="1023">L127</f>
        <v>0</v>
      </c>
      <c r="AP127" s="13">
        <f t="shared" ref="AP127" si="1024">E127</f>
        <v>0</v>
      </c>
      <c r="AQ127" s="13">
        <f t="shared" ref="AQ127" si="1025">F127</f>
        <v>0</v>
      </c>
      <c r="AR127" s="13">
        <f t="shared" ref="AR127" si="1026">G127</f>
        <v>0</v>
      </c>
      <c r="AS127" s="13">
        <f t="shared" ref="AS127" si="1027">H127</f>
        <v>0</v>
      </c>
      <c r="AT127" s="13">
        <f t="shared" ref="AT127" si="1028">I127</f>
        <v>0</v>
      </c>
      <c r="AU127" s="13">
        <f t="shared" ref="AU127" si="1029">J127</f>
        <v>0</v>
      </c>
      <c r="AV127" s="13">
        <f t="shared" ref="AV127" si="1030">K127</f>
        <v>0</v>
      </c>
      <c r="AW127" s="13">
        <f t="shared" ref="AW127" si="1031">L127</f>
        <v>0</v>
      </c>
      <c r="AX127" s="4"/>
    </row>
    <row r="128" spans="1:50" outlineLevel="1">
      <c r="A128" s="8" t="str">
        <f>IF(C128=Форма!$B$7*1,"1 месяц",IF(C128&gt;Форма!$B$7,(LEFT(A127,SEARCH(" ",A127,1)-1)+1)&amp;" месяц",""))</f>
        <v/>
      </c>
      <c r="B128" s="32" t="str">
        <f>IF(SUM($E$6:$L128)=0,"-",IF(SUM($E128:$L128)&gt;0,IF(AND($C128&gt;=$B$1,$C128&lt;=$B$2)*1=1,$A$1,"факт"),"прогноз"))</f>
        <v>-</v>
      </c>
      <c r="C128" s="33">
        <v>45352</v>
      </c>
      <c r="D128" s="34">
        <f>VLOOKUP($C128,'F1'!$A:$B,2,0)</f>
        <v>20</v>
      </c>
      <c r="E128" s="14"/>
      <c r="F128" s="14"/>
      <c r="G128" s="14"/>
      <c r="H128" s="14"/>
      <c r="I128" s="14"/>
      <c r="J128" s="14"/>
      <c r="K128" s="14"/>
      <c r="L128" s="14"/>
      <c r="M128" s="204">
        <f t="shared" ref="M128" si="1032">E128/$D128</f>
        <v>0</v>
      </c>
      <c r="N128" s="15">
        <f t="shared" ref="N128" si="1033">F128/$D128</f>
        <v>0</v>
      </c>
      <c r="O128" s="15">
        <f t="shared" ref="O128" si="1034">G128/$D128</f>
        <v>0</v>
      </c>
      <c r="P128" s="15">
        <f t="shared" ref="P128" si="1035">H128/$D128</f>
        <v>0</v>
      </c>
      <c r="Q128" s="204">
        <f t="shared" ref="Q128" si="1036">I128/$D128</f>
        <v>0</v>
      </c>
      <c r="R128" s="15">
        <f t="shared" ref="R128" si="1037">J128/$D128</f>
        <v>0</v>
      </c>
      <c r="S128" s="15">
        <f t="shared" ref="S128" si="1038">K128/$D128</f>
        <v>0</v>
      </c>
      <c r="T128" s="15">
        <f t="shared" ref="T128" si="1039">L128/$D128</f>
        <v>0</v>
      </c>
      <c r="U128" s="9">
        <f t="shared" ref="U128" si="1040">IFERROR(N128/M128,)</f>
        <v>0</v>
      </c>
      <c r="V128" s="9">
        <f t="shared" ref="V128" si="1041">IFERROR(O128/M128,)</f>
        <v>0</v>
      </c>
      <c r="W128" s="28">
        <f t="shared" ref="W128" si="1042">IFERROR(P128/M128,)</f>
        <v>0</v>
      </c>
      <c r="X128" s="9">
        <f t="shared" ref="X128" si="1043">IFERROR(R128/Q128,)</f>
        <v>0</v>
      </c>
      <c r="Y128" s="9">
        <f t="shared" ref="Y128" si="1044">IFERROR(S128/Q128,)</f>
        <v>0</v>
      </c>
      <c r="Z128" s="28">
        <f t="shared" ref="Z128" si="1045">IFERROR(T128/Q128,)</f>
        <v>0</v>
      </c>
      <c r="AA128" s="8"/>
      <c r="AB128" s="155">
        <f>IF(OR($M128="",$M128=0),0,IF(AB$2&lt;10,VLOOKUP(TEXT($C128,"МММ"),'Расчет нагрузки'!$AA$2:$AE$13,AB$2,0),$D128*AB$2))</f>
        <v>0</v>
      </c>
      <c r="AC128" s="155">
        <f>IF(OR($Q128="",$Q128=0),0,IF(AC$2&lt;10,VLOOKUP(TEXT($C128,"МММ"),'Расчет нагрузки'!$AA$2:$AE$13,AC$2,0),$D128*AC$2))</f>
        <v>0</v>
      </c>
      <c r="AD128" s="8"/>
      <c r="AE128" s="69">
        <v>1</v>
      </c>
      <c r="AF128" s="69">
        <v>1</v>
      </c>
      <c r="AG128" s="8"/>
      <c r="AH128" s="13">
        <f t="shared" ref="AH128" si="1046">E128</f>
        <v>0</v>
      </c>
      <c r="AI128" s="13">
        <f t="shared" ref="AI128" si="1047">F128</f>
        <v>0</v>
      </c>
      <c r="AJ128" s="13">
        <f t="shared" ref="AJ128" si="1048">G128</f>
        <v>0</v>
      </c>
      <c r="AK128" s="13">
        <f t="shared" ref="AK128" si="1049">H128</f>
        <v>0</v>
      </c>
      <c r="AL128" s="13">
        <f t="shared" ref="AL128" si="1050">I128</f>
        <v>0</v>
      </c>
      <c r="AM128" s="13">
        <f t="shared" ref="AM128" si="1051">J128</f>
        <v>0</v>
      </c>
      <c r="AN128" s="13">
        <f t="shared" ref="AN128" si="1052">K128</f>
        <v>0</v>
      </c>
      <c r="AO128" s="13">
        <f t="shared" ref="AO128" si="1053">L128</f>
        <v>0</v>
      </c>
      <c r="AP128" s="13">
        <f t="shared" ref="AP128" si="1054">E128</f>
        <v>0</v>
      </c>
      <c r="AQ128" s="13">
        <f t="shared" ref="AQ128" si="1055">F128</f>
        <v>0</v>
      </c>
      <c r="AR128" s="13">
        <f t="shared" ref="AR128" si="1056">G128</f>
        <v>0</v>
      </c>
      <c r="AS128" s="13">
        <f t="shared" ref="AS128" si="1057">H128</f>
        <v>0</v>
      </c>
      <c r="AT128" s="13">
        <f t="shared" ref="AT128" si="1058">I128</f>
        <v>0</v>
      </c>
      <c r="AU128" s="13">
        <f t="shared" ref="AU128" si="1059">J128</f>
        <v>0</v>
      </c>
      <c r="AV128" s="13">
        <f t="shared" ref="AV128" si="1060">K128</f>
        <v>0</v>
      </c>
      <c r="AW128" s="13">
        <f t="shared" ref="AW128" si="1061">L128</f>
        <v>0</v>
      </c>
      <c r="AX128" s="4"/>
    </row>
    <row r="129" spans="1:50" outlineLevel="1">
      <c r="A129" s="8" t="str">
        <f>IF(C129=Форма!$B$7*1,"1 месяц",IF(C129&gt;Форма!$B$7,(LEFT(A128,SEARCH(" ",A128,1)-1)+1)&amp;" месяц",""))</f>
        <v>1 месяц</v>
      </c>
      <c r="B129" s="32" t="str">
        <f>IF(SUM($E$6:$L129)=0,"-",IF(SUM($E129:$L129)&gt;0,IF(AND($C129&gt;=$B$1,$C129&lt;=$B$2)*1=1,$A$1,"факт"),"прогноз"))</f>
        <v>-</v>
      </c>
      <c r="C129" s="33">
        <v>45383</v>
      </c>
      <c r="D129" s="34">
        <f>VLOOKUP($C129,'F1'!$A:$B,2,0)</f>
        <v>21</v>
      </c>
      <c r="E129" s="14"/>
      <c r="F129" s="14"/>
      <c r="G129" s="14"/>
      <c r="H129" s="14"/>
      <c r="I129" s="14"/>
      <c r="J129" s="14"/>
      <c r="K129" s="14"/>
      <c r="L129" s="14"/>
      <c r="M129" s="204">
        <f t="shared" ref="M129" si="1062">E129/$D129</f>
        <v>0</v>
      </c>
      <c r="N129" s="15">
        <f t="shared" ref="N129" si="1063">F129/$D129</f>
        <v>0</v>
      </c>
      <c r="O129" s="15">
        <f t="shared" ref="O129" si="1064">G129/$D129</f>
        <v>0</v>
      </c>
      <c r="P129" s="15">
        <f t="shared" ref="P129" si="1065">H129/$D129</f>
        <v>0</v>
      </c>
      <c r="Q129" s="204">
        <f t="shared" ref="Q129" si="1066">I129/$D129</f>
        <v>0</v>
      </c>
      <c r="R129" s="15">
        <f t="shared" ref="R129" si="1067">J129/$D129</f>
        <v>0</v>
      </c>
      <c r="S129" s="15">
        <f t="shared" ref="S129" si="1068">K129/$D129</f>
        <v>0</v>
      </c>
      <c r="T129" s="15">
        <f t="shared" ref="T129" si="1069">L129/$D129</f>
        <v>0</v>
      </c>
      <c r="U129" s="9">
        <f t="shared" ref="U129" si="1070">IFERROR(N129/M129,)</f>
        <v>0</v>
      </c>
      <c r="V129" s="9">
        <f t="shared" ref="V129" si="1071">IFERROR(O129/M129,)</f>
        <v>0</v>
      </c>
      <c r="W129" s="28">
        <f t="shared" ref="W129" si="1072">IFERROR(P129/M129,)</f>
        <v>0</v>
      </c>
      <c r="X129" s="9">
        <f t="shared" ref="X129" si="1073">IFERROR(R129/Q129,)</f>
        <v>0</v>
      </c>
      <c r="Y129" s="9">
        <f t="shared" ref="Y129" si="1074">IFERROR(S129/Q129,)</f>
        <v>0</v>
      </c>
      <c r="Z129" s="28">
        <f t="shared" ref="Z129" si="1075">IFERROR(T129/Q129,)</f>
        <v>0</v>
      </c>
      <c r="AA129" s="8"/>
      <c r="AB129" s="155">
        <f>IF(OR($M129="",$M129=0),0,IF(AB$2&lt;10,VLOOKUP(TEXT($C129,"МММ"),'Расчет нагрузки'!$AA$2:$AE$13,AB$2,0),$D129*AB$2))</f>
        <v>0</v>
      </c>
      <c r="AC129" s="155">
        <f>IF(OR($Q129="",$Q129=0),0,IF(AC$2&lt;10,VLOOKUP(TEXT($C129,"МММ"),'Расчет нагрузки'!$AA$2:$AE$13,AC$2,0),$D129*AC$2))</f>
        <v>0</v>
      </c>
      <c r="AD129" s="8"/>
      <c r="AE129" s="69">
        <v>1</v>
      </c>
      <c r="AF129" s="69">
        <v>1</v>
      </c>
      <c r="AG129" s="8"/>
      <c r="AH129" s="13">
        <f t="shared" ref="AH129" si="1076">E129</f>
        <v>0</v>
      </c>
      <c r="AI129" s="13">
        <f t="shared" ref="AI129" si="1077">F129</f>
        <v>0</v>
      </c>
      <c r="AJ129" s="13">
        <f t="shared" ref="AJ129" si="1078">G129</f>
        <v>0</v>
      </c>
      <c r="AK129" s="13">
        <f t="shared" ref="AK129" si="1079">H129</f>
        <v>0</v>
      </c>
      <c r="AL129" s="13">
        <f t="shared" ref="AL129" si="1080">I129</f>
        <v>0</v>
      </c>
      <c r="AM129" s="13">
        <f t="shared" ref="AM129" si="1081">J129</f>
        <v>0</v>
      </c>
      <c r="AN129" s="13">
        <f t="shared" ref="AN129" si="1082">K129</f>
        <v>0</v>
      </c>
      <c r="AO129" s="13">
        <f t="shared" ref="AO129" si="1083">L129</f>
        <v>0</v>
      </c>
      <c r="AP129" s="13">
        <f t="shared" ref="AP129" si="1084">E129</f>
        <v>0</v>
      </c>
      <c r="AQ129" s="13">
        <f t="shared" ref="AQ129" si="1085">F129</f>
        <v>0</v>
      </c>
      <c r="AR129" s="13">
        <f t="shared" ref="AR129" si="1086">G129</f>
        <v>0</v>
      </c>
      <c r="AS129" s="13">
        <f t="shared" ref="AS129" si="1087">H129</f>
        <v>0</v>
      </c>
      <c r="AT129" s="13">
        <f t="shared" ref="AT129" si="1088">I129</f>
        <v>0</v>
      </c>
      <c r="AU129" s="13">
        <f t="shared" ref="AU129" si="1089">J129</f>
        <v>0</v>
      </c>
      <c r="AV129" s="13">
        <f t="shared" ref="AV129" si="1090">K129</f>
        <v>0</v>
      </c>
      <c r="AW129" s="13">
        <f t="shared" ref="AW129" si="1091">L129</f>
        <v>0</v>
      </c>
      <c r="AX129" s="4"/>
    </row>
    <row r="130" spans="1:50" outlineLevel="1">
      <c r="A130" s="8" t="str">
        <f>IF(C130=Форма!$B$7*1,"1 месяц",IF(C130&gt;Форма!$B$7,(LEFT(A129,SEARCH(" ",A129,1)-1)+1)&amp;" месяц",""))</f>
        <v>2 месяц</v>
      </c>
      <c r="B130" s="32" t="str">
        <f>IF(SUM($E$6:$L130)=0,"-",IF(SUM($E130:$L130)&gt;0,IF(AND($C130&gt;=$B$1,$C130&lt;=$B$2)*1=1,$A$1,"факт"),"прогноз"))</f>
        <v>-</v>
      </c>
      <c r="C130" s="33">
        <v>45413</v>
      </c>
      <c r="D130" s="34">
        <f>VLOOKUP($C130,'F1'!$A:$B,2,0)</f>
        <v>20</v>
      </c>
      <c r="E130" s="14"/>
      <c r="F130" s="14"/>
      <c r="G130" s="14"/>
      <c r="H130" s="14"/>
      <c r="I130" s="14"/>
      <c r="J130" s="14"/>
      <c r="K130" s="14"/>
      <c r="L130" s="14"/>
      <c r="M130" s="204">
        <f t="shared" ref="M130" si="1092">E130/$D130</f>
        <v>0</v>
      </c>
      <c r="N130" s="15">
        <f t="shared" ref="N130" si="1093">F130/$D130</f>
        <v>0</v>
      </c>
      <c r="O130" s="15">
        <f t="shared" ref="O130" si="1094">G130/$D130</f>
        <v>0</v>
      </c>
      <c r="P130" s="15">
        <f t="shared" ref="P130" si="1095">H130/$D130</f>
        <v>0</v>
      </c>
      <c r="Q130" s="204">
        <f t="shared" ref="Q130" si="1096">I130/$D130</f>
        <v>0</v>
      </c>
      <c r="R130" s="15">
        <f t="shared" ref="R130" si="1097">J130/$D130</f>
        <v>0</v>
      </c>
      <c r="S130" s="15">
        <f t="shared" ref="S130" si="1098">K130/$D130</f>
        <v>0</v>
      </c>
      <c r="T130" s="15">
        <f t="shared" ref="T130" si="1099">L130/$D130</f>
        <v>0</v>
      </c>
      <c r="U130" s="9">
        <f t="shared" ref="U130" si="1100">IFERROR(N130/M130,)</f>
        <v>0</v>
      </c>
      <c r="V130" s="9">
        <f t="shared" ref="V130" si="1101">IFERROR(O130/M130,)</f>
        <v>0</v>
      </c>
      <c r="W130" s="28">
        <f t="shared" ref="W130" si="1102">IFERROR(P130/M130,)</f>
        <v>0</v>
      </c>
      <c r="X130" s="9">
        <f t="shared" ref="X130" si="1103">IFERROR(R130/Q130,)</f>
        <v>0</v>
      </c>
      <c r="Y130" s="9">
        <f t="shared" ref="Y130" si="1104">IFERROR(S130/Q130,)</f>
        <v>0</v>
      </c>
      <c r="Z130" s="28">
        <f t="shared" ref="Z130" si="1105">IFERROR(T130/Q130,)</f>
        <v>0</v>
      </c>
      <c r="AA130" s="8"/>
      <c r="AB130" s="155">
        <f>IF(OR($M130="",$M130=0),0,IF(AB$2&lt;10,VLOOKUP(TEXT($C130,"МММ"),'Расчет нагрузки'!$AA$2:$AE$13,AB$2,0),$D130*AB$2))</f>
        <v>0</v>
      </c>
      <c r="AC130" s="155">
        <f>IF(OR($Q130="",$Q130=0),0,IF(AC$2&lt;10,VLOOKUP(TEXT($C130,"МММ"),'Расчет нагрузки'!$AA$2:$AE$13,AC$2,0),$D130*AC$2))</f>
        <v>0</v>
      </c>
      <c r="AD130" s="8"/>
      <c r="AE130" s="69">
        <v>1</v>
      </c>
      <c r="AF130" s="69">
        <v>1</v>
      </c>
      <c r="AG130" s="8"/>
      <c r="AH130" s="13">
        <f t="shared" ref="AH130" si="1106">E130</f>
        <v>0</v>
      </c>
      <c r="AI130" s="13">
        <f t="shared" ref="AI130" si="1107">F130</f>
        <v>0</v>
      </c>
      <c r="AJ130" s="13">
        <f t="shared" ref="AJ130" si="1108">G130</f>
        <v>0</v>
      </c>
      <c r="AK130" s="13">
        <f t="shared" ref="AK130" si="1109">H130</f>
        <v>0</v>
      </c>
      <c r="AL130" s="13">
        <f t="shared" ref="AL130" si="1110">I130</f>
        <v>0</v>
      </c>
      <c r="AM130" s="13">
        <f t="shared" ref="AM130" si="1111">J130</f>
        <v>0</v>
      </c>
      <c r="AN130" s="13">
        <f t="shared" ref="AN130" si="1112">K130</f>
        <v>0</v>
      </c>
      <c r="AO130" s="13">
        <f t="shared" ref="AO130" si="1113">L130</f>
        <v>0</v>
      </c>
      <c r="AP130" s="13">
        <f t="shared" ref="AP130" si="1114">E130</f>
        <v>0</v>
      </c>
      <c r="AQ130" s="13">
        <f t="shared" ref="AQ130" si="1115">F130</f>
        <v>0</v>
      </c>
      <c r="AR130" s="13">
        <f t="shared" ref="AR130" si="1116">G130</f>
        <v>0</v>
      </c>
      <c r="AS130" s="13">
        <f t="shared" ref="AS130" si="1117">H130</f>
        <v>0</v>
      </c>
      <c r="AT130" s="13">
        <f t="shared" ref="AT130" si="1118">I130</f>
        <v>0</v>
      </c>
      <c r="AU130" s="13">
        <f t="shared" ref="AU130" si="1119">J130</f>
        <v>0</v>
      </c>
      <c r="AV130" s="13">
        <f t="shared" ref="AV130" si="1120">K130</f>
        <v>0</v>
      </c>
      <c r="AW130" s="13">
        <f t="shared" ref="AW130" si="1121">L130</f>
        <v>0</v>
      </c>
      <c r="AX130" s="4"/>
    </row>
    <row r="131" spans="1:50" outlineLevel="1">
      <c r="A131" s="8" t="str">
        <f>IF(C131=Форма!$B$7*1,"1 месяц",IF(C131&gt;Форма!$B$7,(LEFT(A130,SEARCH(" ",A130,1)-1)+1)&amp;" месяц",""))</f>
        <v>3 месяц</v>
      </c>
      <c r="B131" s="32" t="str">
        <f>IF(SUM($E$6:$L131)=0,"-",IF(SUM($E131:$L131)&gt;0,IF(AND($C131&gt;=$B$1,$C131&lt;=$B$2)*1=1,$A$1,"факт"),"прогноз"))</f>
        <v>-</v>
      </c>
      <c r="C131" s="33">
        <v>45444</v>
      </c>
      <c r="D131" s="34">
        <f>VLOOKUP($C131,'F1'!$A:$B,2,0)</f>
        <v>19</v>
      </c>
      <c r="E131" s="60"/>
      <c r="F131" s="60"/>
      <c r="G131" s="59"/>
      <c r="H131" s="59"/>
      <c r="I131" s="60"/>
      <c r="J131" s="60"/>
      <c r="K131" s="59"/>
      <c r="L131" s="59"/>
      <c r="M131" s="204">
        <f t="shared" ref="M131:M137" si="1122">E131/$D131</f>
        <v>0</v>
      </c>
      <c r="N131" s="15">
        <f t="shared" ref="N131:N137" si="1123">F131/$D131</f>
        <v>0</v>
      </c>
      <c r="O131" s="15">
        <f t="shared" ref="O131:O137" si="1124">G131/$D131</f>
        <v>0</v>
      </c>
      <c r="P131" s="15">
        <f t="shared" ref="P131:P137" si="1125">H131/$D131</f>
        <v>0</v>
      </c>
      <c r="Q131" s="204">
        <f t="shared" ref="Q131:Q137" si="1126">I131/$D131</f>
        <v>0</v>
      </c>
      <c r="R131" s="15">
        <f t="shared" ref="R131:R137" si="1127">J131/$D131</f>
        <v>0</v>
      </c>
      <c r="S131" s="15">
        <f t="shared" ref="S131:S137" si="1128">K131/$D131</f>
        <v>0</v>
      </c>
      <c r="T131" s="15">
        <f t="shared" ref="T131:T137" si="1129">L131/$D131</f>
        <v>0</v>
      </c>
      <c r="U131" s="9">
        <f t="shared" ref="U131:U137" si="1130">IFERROR(N131/M131,)</f>
        <v>0</v>
      </c>
      <c r="V131" s="9">
        <f t="shared" ref="V131:V137" si="1131">IFERROR(O131/M131,)</f>
        <v>0</v>
      </c>
      <c r="W131" s="28">
        <f t="shared" ref="W131:W137" si="1132">IFERROR(P131/M131,)</f>
        <v>0</v>
      </c>
      <c r="X131" s="9">
        <f t="shared" ref="X131:X137" si="1133">IFERROR(R131/Q131,)</f>
        <v>0</v>
      </c>
      <c r="Y131" s="9">
        <f t="shared" ref="Y131:Y137" si="1134">IFERROR(S131/Q131,)</f>
        <v>0</v>
      </c>
      <c r="Z131" s="28">
        <f t="shared" ref="Z131:Z137" si="1135">IFERROR(T131/Q131,)</f>
        <v>0</v>
      </c>
      <c r="AA131" s="8"/>
      <c r="AB131" s="155">
        <f>IF(OR($M131="",$M131=0),0,IF(AB$2&lt;10,VLOOKUP(TEXT($C131,"МММ"),'Расчет нагрузки'!$AA$2:$AE$13,AB$2,0),$D131*AB$2))</f>
        <v>0</v>
      </c>
      <c r="AC131" s="155">
        <f>IF(OR($Q131="",$Q131=0),0,IF(AC$2&lt;10,VLOOKUP(TEXT($C131,"МММ"),'Расчет нагрузки'!$AA$2:$AE$13,AC$2,0),$D131*AC$2))</f>
        <v>0</v>
      </c>
      <c r="AD131" s="8"/>
      <c r="AE131" s="69">
        <v>1</v>
      </c>
      <c r="AF131" s="69">
        <v>1</v>
      </c>
      <c r="AG131" s="8"/>
      <c r="AH131" s="17">
        <f t="shared" ref="AH130:AH149" si="1136">ROUND(M131*$D131*AE131,0)</f>
        <v>0</v>
      </c>
      <c r="AI131" s="17">
        <f t="shared" ref="AI130:AI149" si="1137">ROUND(IF(AI$2*AH131&lt;0,0,AI$2*AH131),0)</f>
        <v>0</v>
      </c>
      <c r="AJ131" s="17">
        <f t="shared" ref="AJ130:AJ149" si="1138">ROUND(AJ$2*AH131,0)</f>
        <v>0</v>
      </c>
      <c r="AK131" s="17">
        <f t="shared" ref="AK130:AK137" si="1139">ROUND(AK$2*AH131,0)</f>
        <v>0</v>
      </c>
      <c r="AL131" s="17">
        <f t="shared" ref="AL130:AL149" si="1140">ROUND(Q131*$D131*AF131,0)</f>
        <v>0</v>
      </c>
      <c r="AM131" s="17">
        <f t="shared" ref="AM130:AM149" si="1141">ROUND(IF(AM$2*AL131&lt;0,0,AM$2*AL131),0)</f>
        <v>0</v>
      </c>
      <c r="AN131" s="17">
        <f t="shared" ref="AN130:AN149" si="1142">ROUND(AN$2*AL131,0)</f>
        <v>0</v>
      </c>
      <c r="AO131" s="17">
        <f t="shared" ref="AO130:AO137" si="1143">ROUND(AO$2*AL131,0)</f>
        <v>0</v>
      </c>
      <c r="AP131" s="18">
        <f t="shared" ref="AP130:AP149" si="1144">ROUND(MIN(AH131,AB131*AE131),0)</f>
        <v>0</v>
      </c>
      <c r="AQ131" s="18">
        <f t="shared" ref="AQ130:AQ149" si="1145">ROUND(IF(AQ$2*AP131&lt;0,0,AQ$2*AP131),0)</f>
        <v>0</v>
      </c>
      <c r="AR131" s="18">
        <f t="shared" ref="AR130:AR149" si="1146">ROUND(AR$2*AP131,0)</f>
        <v>0</v>
      </c>
      <c r="AS131" s="18">
        <f t="shared" ref="AS130:AS137" si="1147">ROUND(AS$2*AP131,0)</f>
        <v>0</v>
      </c>
      <c r="AT131" s="18">
        <f t="shared" ref="AT130:AT149" si="1148">ROUND(MIN(AL131,AC131*AF131),0)</f>
        <v>0</v>
      </c>
      <c r="AU131" s="18">
        <f t="shared" ref="AU130:AU149" si="1149">ROUND(IF(AU$2*AT131&lt;0,0,AU$2*AT131),0)</f>
        <v>0</v>
      </c>
      <c r="AV131" s="18">
        <f t="shared" ref="AV130:AV149" si="1150">ROUND(AV$2*AT131,0)</f>
        <v>0</v>
      </c>
      <c r="AW131" s="18">
        <f t="shared" ref="AW130:AW137" si="1151">ROUND(AW$2*AT131,0)</f>
        <v>0</v>
      </c>
      <c r="AX131" s="4"/>
    </row>
    <row r="132" spans="1:50" outlineLevel="1">
      <c r="A132" s="8" t="str">
        <f>IF(C132=Форма!$B$7*1,"1 месяц",IF(C132&gt;Форма!$B$7,(LEFT(A131,SEARCH(" ",A131,1)-1)+1)&amp;" месяц",""))</f>
        <v>4 месяц</v>
      </c>
      <c r="B132" s="32" t="str">
        <f>IF(SUM($E$6:$L132)=0,"-",IF(SUM($E132:$L132)&gt;0,IF(AND($C132&gt;=$B$1,$C132&lt;=$B$2)*1=1,$A$1,"факт"),"прогноз"))</f>
        <v>-</v>
      </c>
      <c r="C132" s="33">
        <v>45474</v>
      </c>
      <c r="D132" s="34">
        <f>VLOOKUP($C132,'F1'!$A:$B,2,0)</f>
        <v>23</v>
      </c>
      <c r="E132" s="60"/>
      <c r="F132" s="60"/>
      <c r="G132" s="59"/>
      <c r="H132" s="59"/>
      <c r="I132" s="60"/>
      <c r="J132" s="60"/>
      <c r="K132" s="59"/>
      <c r="L132" s="59"/>
      <c r="M132" s="204">
        <f t="shared" si="1122"/>
        <v>0</v>
      </c>
      <c r="N132" s="15">
        <f t="shared" si="1123"/>
        <v>0</v>
      </c>
      <c r="O132" s="15">
        <f t="shared" si="1124"/>
        <v>0</v>
      </c>
      <c r="P132" s="15">
        <f t="shared" si="1125"/>
        <v>0</v>
      </c>
      <c r="Q132" s="204">
        <f t="shared" si="1126"/>
        <v>0</v>
      </c>
      <c r="R132" s="15">
        <f t="shared" si="1127"/>
        <v>0</v>
      </c>
      <c r="S132" s="15">
        <f t="shared" si="1128"/>
        <v>0</v>
      </c>
      <c r="T132" s="15">
        <f t="shared" si="1129"/>
        <v>0</v>
      </c>
      <c r="U132" s="9">
        <f t="shared" si="1130"/>
        <v>0</v>
      </c>
      <c r="V132" s="9">
        <f t="shared" si="1131"/>
        <v>0</v>
      </c>
      <c r="W132" s="28">
        <f t="shared" si="1132"/>
        <v>0</v>
      </c>
      <c r="X132" s="9">
        <f t="shared" si="1133"/>
        <v>0</v>
      </c>
      <c r="Y132" s="9">
        <f t="shared" si="1134"/>
        <v>0</v>
      </c>
      <c r="Z132" s="28">
        <f t="shared" si="1135"/>
        <v>0</v>
      </c>
      <c r="AA132" s="8"/>
      <c r="AB132" s="155">
        <f>IF(OR($M132="",$M132=0),0,IF(AB$2&lt;10,VLOOKUP(TEXT($C132,"МММ"),'Расчет нагрузки'!$AA$2:$AE$13,AB$2,0),$D132*AB$2))</f>
        <v>0</v>
      </c>
      <c r="AC132" s="155">
        <f>IF(OR($Q132="",$Q132=0),0,IF(AC$2&lt;10,VLOOKUP(TEXT($C132,"МММ"),'Расчет нагрузки'!$AA$2:$AE$13,AC$2,0),$D132*AC$2))</f>
        <v>0</v>
      </c>
      <c r="AD132" s="8"/>
      <c r="AE132" s="69">
        <v>1</v>
      </c>
      <c r="AF132" s="69">
        <v>1</v>
      </c>
      <c r="AG132" s="8"/>
      <c r="AH132" s="17">
        <f t="shared" si="1136"/>
        <v>0</v>
      </c>
      <c r="AI132" s="17">
        <f t="shared" si="1137"/>
        <v>0</v>
      </c>
      <c r="AJ132" s="17">
        <f t="shared" si="1138"/>
        <v>0</v>
      </c>
      <c r="AK132" s="17">
        <f t="shared" si="1139"/>
        <v>0</v>
      </c>
      <c r="AL132" s="17">
        <f t="shared" si="1140"/>
        <v>0</v>
      </c>
      <c r="AM132" s="17">
        <f t="shared" si="1141"/>
        <v>0</v>
      </c>
      <c r="AN132" s="17">
        <f t="shared" si="1142"/>
        <v>0</v>
      </c>
      <c r="AO132" s="17">
        <f t="shared" si="1143"/>
        <v>0</v>
      </c>
      <c r="AP132" s="18">
        <f t="shared" si="1144"/>
        <v>0</v>
      </c>
      <c r="AQ132" s="18">
        <f t="shared" si="1145"/>
        <v>0</v>
      </c>
      <c r="AR132" s="18">
        <f t="shared" si="1146"/>
        <v>0</v>
      </c>
      <c r="AS132" s="18">
        <f t="shared" si="1147"/>
        <v>0</v>
      </c>
      <c r="AT132" s="18">
        <f t="shared" si="1148"/>
        <v>0</v>
      </c>
      <c r="AU132" s="18">
        <f t="shared" si="1149"/>
        <v>0</v>
      </c>
      <c r="AV132" s="18">
        <f t="shared" si="1150"/>
        <v>0</v>
      </c>
      <c r="AW132" s="18">
        <f t="shared" si="1151"/>
        <v>0</v>
      </c>
      <c r="AX132" s="4"/>
    </row>
    <row r="133" spans="1:50" outlineLevel="1">
      <c r="A133" s="8" t="str">
        <f>IF(C133=Форма!$B$7*1,"1 месяц",IF(C133&gt;Форма!$B$7,(LEFT(A132,SEARCH(" ",A132,1)-1)+1)&amp;" месяц",""))</f>
        <v>5 месяц</v>
      </c>
      <c r="B133" s="32" t="str">
        <f>IF(SUM($E$6:$L133)=0,"-",IF(SUM($E133:$L133)&gt;0,IF(AND($C133&gt;=$B$1,$C133&lt;=$B$2)*1=1,$A$1,"факт"),"прогноз"))</f>
        <v>-</v>
      </c>
      <c r="C133" s="33">
        <v>45505</v>
      </c>
      <c r="D133" s="34">
        <f>VLOOKUP($C133,'F1'!$A:$B,2,0)</f>
        <v>22</v>
      </c>
      <c r="E133" s="60"/>
      <c r="F133" s="60"/>
      <c r="G133" s="59"/>
      <c r="H133" s="59"/>
      <c r="I133" s="60"/>
      <c r="J133" s="60"/>
      <c r="K133" s="59"/>
      <c r="L133" s="59"/>
      <c r="M133" s="204">
        <f t="shared" si="1122"/>
        <v>0</v>
      </c>
      <c r="N133" s="15">
        <f t="shared" si="1123"/>
        <v>0</v>
      </c>
      <c r="O133" s="15">
        <f t="shared" si="1124"/>
        <v>0</v>
      </c>
      <c r="P133" s="15">
        <f t="shared" si="1125"/>
        <v>0</v>
      </c>
      <c r="Q133" s="204">
        <f t="shared" si="1126"/>
        <v>0</v>
      </c>
      <c r="R133" s="15">
        <f t="shared" si="1127"/>
        <v>0</v>
      </c>
      <c r="S133" s="15">
        <f t="shared" si="1128"/>
        <v>0</v>
      </c>
      <c r="T133" s="15">
        <f t="shared" si="1129"/>
        <v>0</v>
      </c>
      <c r="U133" s="9">
        <f t="shared" si="1130"/>
        <v>0</v>
      </c>
      <c r="V133" s="9">
        <f t="shared" si="1131"/>
        <v>0</v>
      </c>
      <c r="W133" s="28">
        <f t="shared" si="1132"/>
        <v>0</v>
      </c>
      <c r="X133" s="9">
        <f t="shared" si="1133"/>
        <v>0</v>
      </c>
      <c r="Y133" s="9">
        <f t="shared" si="1134"/>
        <v>0</v>
      </c>
      <c r="Z133" s="28">
        <f t="shared" si="1135"/>
        <v>0</v>
      </c>
      <c r="AA133" s="8"/>
      <c r="AB133" s="155">
        <f>IF(OR($M133="",$M133=0),0,IF(AB$2&lt;10,VLOOKUP(TEXT($C133,"МММ"),'Расчет нагрузки'!$AA$2:$AE$13,AB$2,0),$D133*AB$2))</f>
        <v>0</v>
      </c>
      <c r="AC133" s="155">
        <f>IF(OR($Q133="",$Q133=0),0,IF(AC$2&lt;10,VLOOKUP(TEXT($C133,"МММ"),'Расчет нагрузки'!$AA$2:$AE$13,AC$2,0),$D133*AC$2))</f>
        <v>0</v>
      </c>
      <c r="AD133" s="8"/>
      <c r="AE133" s="69">
        <v>1</v>
      </c>
      <c r="AF133" s="69">
        <v>1</v>
      </c>
      <c r="AG133" s="8"/>
      <c r="AH133" s="17">
        <f t="shared" si="1136"/>
        <v>0</v>
      </c>
      <c r="AI133" s="17">
        <f t="shared" si="1137"/>
        <v>0</v>
      </c>
      <c r="AJ133" s="17">
        <f t="shared" si="1138"/>
        <v>0</v>
      </c>
      <c r="AK133" s="17">
        <f t="shared" si="1139"/>
        <v>0</v>
      </c>
      <c r="AL133" s="17">
        <f t="shared" si="1140"/>
        <v>0</v>
      </c>
      <c r="AM133" s="17">
        <f t="shared" si="1141"/>
        <v>0</v>
      </c>
      <c r="AN133" s="17">
        <f t="shared" si="1142"/>
        <v>0</v>
      </c>
      <c r="AO133" s="17">
        <f t="shared" si="1143"/>
        <v>0</v>
      </c>
      <c r="AP133" s="18">
        <f t="shared" si="1144"/>
        <v>0</v>
      </c>
      <c r="AQ133" s="18">
        <f t="shared" si="1145"/>
        <v>0</v>
      </c>
      <c r="AR133" s="18">
        <f t="shared" si="1146"/>
        <v>0</v>
      </c>
      <c r="AS133" s="18">
        <f t="shared" si="1147"/>
        <v>0</v>
      </c>
      <c r="AT133" s="18">
        <f t="shared" si="1148"/>
        <v>0</v>
      </c>
      <c r="AU133" s="18">
        <f t="shared" si="1149"/>
        <v>0</v>
      </c>
      <c r="AV133" s="18">
        <f t="shared" si="1150"/>
        <v>0</v>
      </c>
      <c r="AW133" s="18">
        <f t="shared" si="1151"/>
        <v>0</v>
      </c>
      <c r="AX133" s="4"/>
    </row>
    <row r="134" spans="1:50" outlineLevel="1">
      <c r="A134" s="8" t="str">
        <f>IF(C134=Форма!$B$7*1,"1 месяц",IF(C134&gt;Форма!$B$7,(LEFT(A133,SEARCH(" ",A133,1)-1)+1)&amp;" месяц",""))</f>
        <v>6 месяц</v>
      </c>
      <c r="B134" s="32" t="str">
        <f>IF(SUM($E$6:$L134)=0,"-",IF(SUM($E134:$L134)&gt;0,IF(AND($C134&gt;=$B$1,$C134&lt;=$B$2)*1=1,$A$1,"факт"),"прогноз"))</f>
        <v>-</v>
      </c>
      <c r="C134" s="33">
        <v>45536</v>
      </c>
      <c r="D134" s="34">
        <f>VLOOKUP($C134,'F1'!$A:$B,2,0)</f>
        <v>21</v>
      </c>
      <c r="E134" s="60"/>
      <c r="F134" s="60"/>
      <c r="G134" s="59"/>
      <c r="H134" s="59"/>
      <c r="I134" s="60"/>
      <c r="J134" s="60"/>
      <c r="K134" s="59"/>
      <c r="L134" s="59"/>
      <c r="M134" s="204">
        <f t="shared" si="1122"/>
        <v>0</v>
      </c>
      <c r="N134" s="15">
        <f t="shared" si="1123"/>
        <v>0</v>
      </c>
      <c r="O134" s="15">
        <f t="shared" si="1124"/>
        <v>0</v>
      </c>
      <c r="P134" s="15">
        <f t="shared" si="1125"/>
        <v>0</v>
      </c>
      <c r="Q134" s="204">
        <f t="shared" si="1126"/>
        <v>0</v>
      </c>
      <c r="R134" s="15">
        <f t="shared" si="1127"/>
        <v>0</v>
      </c>
      <c r="S134" s="15">
        <f t="shared" si="1128"/>
        <v>0</v>
      </c>
      <c r="T134" s="15">
        <f t="shared" si="1129"/>
        <v>0</v>
      </c>
      <c r="U134" s="9">
        <f t="shared" si="1130"/>
        <v>0</v>
      </c>
      <c r="V134" s="9">
        <f t="shared" si="1131"/>
        <v>0</v>
      </c>
      <c r="W134" s="28">
        <f t="shared" si="1132"/>
        <v>0</v>
      </c>
      <c r="X134" s="9">
        <f t="shared" si="1133"/>
        <v>0</v>
      </c>
      <c r="Y134" s="9">
        <f t="shared" si="1134"/>
        <v>0</v>
      </c>
      <c r="Z134" s="28">
        <f t="shared" si="1135"/>
        <v>0</v>
      </c>
      <c r="AA134" s="8"/>
      <c r="AB134" s="155">
        <f>IF(OR($M134="",$M134=0),0,IF(AB$2&lt;10,VLOOKUP(TEXT($C134,"МММ"),'Расчет нагрузки'!$AA$2:$AE$13,AB$2,0),$D134*AB$2))</f>
        <v>0</v>
      </c>
      <c r="AC134" s="155">
        <f>IF(OR($Q134="",$Q134=0),0,IF(AC$2&lt;10,VLOOKUP(TEXT($C134,"МММ"),'Расчет нагрузки'!$AA$2:$AE$13,AC$2,0),$D134*AC$2))</f>
        <v>0</v>
      </c>
      <c r="AD134" s="8"/>
      <c r="AE134" s="69">
        <v>1</v>
      </c>
      <c r="AF134" s="69">
        <v>1</v>
      </c>
      <c r="AG134" s="8"/>
      <c r="AH134" s="17">
        <f t="shared" si="1136"/>
        <v>0</v>
      </c>
      <c r="AI134" s="17">
        <f t="shared" si="1137"/>
        <v>0</v>
      </c>
      <c r="AJ134" s="17">
        <f t="shared" si="1138"/>
        <v>0</v>
      </c>
      <c r="AK134" s="17">
        <f t="shared" si="1139"/>
        <v>0</v>
      </c>
      <c r="AL134" s="17">
        <f t="shared" si="1140"/>
        <v>0</v>
      </c>
      <c r="AM134" s="17">
        <f t="shared" si="1141"/>
        <v>0</v>
      </c>
      <c r="AN134" s="17">
        <f t="shared" si="1142"/>
        <v>0</v>
      </c>
      <c r="AO134" s="17">
        <f t="shared" si="1143"/>
        <v>0</v>
      </c>
      <c r="AP134" s="18">
        <f t="shared" si="1144"/>
        <v>0</v>
      </c>
      <c r="AQ134" s="18">
        <f t="shared" si="1145"/>
        <v>0</v>
      </c>
      <c r="AR134" s="18">
        <f t="shared" si="1146"/>
        <v>0</v>
      </c>
      <c r="AS134" s="18">
        <f t="shared" si="1147"/>
        <v>0</v>
      </c>
      <c r="AT134" s="18">
        <f t="shared" si="1148"/>
        <v>0</v>
      </c>
      <c r="AU134" s="18">
        <f t="shared" si="1149"/>
        <v>0</v>
      </c>
      <c r="AV134" s="18">
        <f t="shared" si="1150"/>
        <v>0</v>
      </c>
      <c r="AW134" s="18">
        <f t="shared" si="1151"/>
        <v>0</v>
      </c>
      <c r="AX134" s="4"/>
    </row>
    <row r="135" spans="1:50" outlineLevel="1">
      <c r="A135" s="8" t="str">
        <f>IF(C135=Форма!$B$7*1,"1 месяц",IF(C135&gt;Форма!$B$7,(LEFT(A134,SEARCH(" ",A134,1)-1)+1)&amp;" месяц",""))</f>
        <v>7 месяц</v>
      </c>
      <c r="B135" s="32" t="str">
        <f>IF(SUM($E$6:$L135)=0,"-",IF(SUM($E135:$L135)&gt;0,IF(AND($C135&gt;=$B$1,$C135&lt;=$B$2)*1=1,$A$1,"факт"),"прогноз"))</f>
        <v>-</v>
      </c>
      <c r="C135" s="33">
        <v>45566</v>
      </c>
      <c r="D135" s="34">
        <f>VLOOKUP($C135,'F1'!$A:$B,2,0)</f>
        <v>23</v>
      </c>
      <c r="E135" s="60"/>
      <c r="F135" s="60"/>
      <c r="G135" s="59"/>
      <c r="H135" s="59"/>
      <c r="I135" s="60"/>
      <c r="J135" s="60"/>
      <c r="K135" s="59"/>
      <c r="L135" s="59"/>
      <c r="M135" s="204">
        <f t="shared" ref="M135" si="1152">E135/$D135</f>
        <v>0</v>
      </c>
      <c r="N135" s="15">
        <f t="shared" ref="N135" si="1153">F135/$D135</f>
        <v>0</v>
      </c>
      <c r="O135" s="15">
        <f t="shared" ref="O135" si="1154">G135/$D135</f>
        <v>0</v>
      </c>
      <c r="P135" s="15">
        <f t="shared" ref="P135" si="1155">H135/$D135</f>
        <v>0</v>
      </c>
      <c r="Q135" s="204">
        <f t="shared" ref="Q135" si="1156">I135/$D135</f>
        <v>0</v>
      </c>
      <c r="R135" s="15">
        <f t="shared" ref="R135" si="1157">J135/$D135</f>
        <v>0</v>
      </c>
      <c r="S135" s="15">
        <f t="shared" ref="S135" si="1158">K135/$D135</f>
        <v>0</v>
      </c>
      <c r="T135" s="15">
        <f t="shared" ref="T135" si="1159">L135/$D135</f>
        <v>0</v>
      </c>
      <c r="U135" s="9">
        <f t="shared" ref="U135" si="1160">IFERROR(N135/M135,)</f>
        <v>0</v>
      </c>
      <c r="V135" s="9">
        <f t="shared" ref="V135" si="1161">IFERROR(O135/M135,)</f>
        <v>0</v>
      </c>
      <c r="W135" s="28">
        <f t="shared" ref="W135" si="1162">IFERROR(P135/M135,)</f>
        <v>0</v>
      </c>
      <c r="X135" s="9">
        <f t="shared" ref="X135" si="1163">IFERROR(R135/Q135,)</f>
        <v>0</v>
      </c>
      <c r="Y135" s="9">
        <f t="shared" ref="Y135" si="1164">IFERROR(S135/Q135,)</f>
        <v>0</v>
      </c>
      <c r="Z135" s="28">
        <f t="shared" ref="Z135" si="1165">IFERROR(T135/Q135,)</f>
        <v>0</v>
      </c>
      <c r="AA135" s="8"/>
      <c r="AB135" s="155">
        <f>IF(OR($M135="",$M135=0),0,IF(AB$2&lt;10,VLOOKUP(TEXT($C135,"МММ"),'Расчет нагрузки'!$AA$2:$AE$13,AB$2,0),$D135*AB$2))</f>
        <v>0</v>
      </c>
      <c r="AC135" s="155">
        <f>IF(OR($Q135="",$Q135=0),0,IF(AC$2&lt;10,VLOOKUP(TEXT($C135,"МММ"),'Расчет нагрузки'!$AA$2:$AE$13,AC$2,0),$D135*AC$2))</f>
        <v>0</v>
      </c>
      <c r="AD135" s="8"/>
      <c r="AE135" s="69">
        <v>1</v>
      </c>
      <c r="AF135" s="69">
        <v>1</v>
      </c>
      <c r="AG135" s="8"/>
      <c r="AH135" s="17">
        <f t="shared" si="1136"/>
        <v>0</v>
      </c>
      <c r="AI135" s="17">
        <f t="shared" si="1137"/>
        <v>0</v>
      </c>
      <c r="AJ135" s="17">
        <f t="shared" si="1138"/>
        <v>0</v>
      </c>
      <c r="AK135" s="17">
        <f t="shared" si="1139"/>
        <v>0</v>
      </c>
      <c r="AL135" s="17">
        <f t="shared" si="1140"/>
        <v>0</v>
      </c>
      <c r="AM135" s="17">
        <f t="shared" si="1141"/>
        <v>0</v>
      </c>
      <c r="AN135" s="17">
        <f t="shared" si="1142"/>
        <v>0</v>
      </c>
      <c r="AO135" s="17">
        <f t="shared" si="1143"/>
        <v>0</v>
      </c>
      <c r="AP135" s="18">
        <f t="shared" si="1144"/>
        <v>0</v>
      </c>
      <c r="AQ135" s="18">
        <f t="shared" si="1145"/>
        <v>0</v>
      </c>
      <c r="AR135" s="18">
        <f t="shared" si="1146"/>
        <v>0</v>
      </c>
      <c r="AS135" s="18">
        <f t="shared" si="1147"/>
        <v>0</v>
      </c>
      <c r="AT135" s="18">
        <f t="shared" si="1148"/>
        <v>0</v>
      </c>
      <c r="AU135" s="18">
        <f t="shared" si="1149"/>
        <v>0</v>
      </c>
      <c r="AV135" s="18">
        <f t="shared" si="1150"/>
        <v>0</v>
      </c>
      <c r="AW135" s="18">
        <f t="shared" si="1151"/>
        <v>0</v>
      </c>
      <c r="AX135" s="4"/>
    </row>
    <row r="136" spans="1:50" outlineLevel="1">
      <c r="A136" s="8" t="str">
        <f>IF(C136=Форма!$B$7*1,"1 месяц",IF(C136&gt;Форма!$B$7,(LEFT(A135,SEARCH(" ",A135,1)-1)+1)&amp;" месяц",""))</f>
        <v>8 месяц</v>
      </c>
      <c r="B136" s="32" t="str">
        <f>IF(SUM($E$6:$L136)=0,"-",IF(SUM($E136:$L136)&gt;0,IF(AND($C136&gt;=$B$1,$C136&lt;=$B$2)*1=1,$A$1,"факт"),"прогноз"))</f>
        <v>-</v>
      </c>
      <c r="C136" s="33">
        <v>45597</v>
      </c>
      <c r="D136" s="34">
        <f>VLOOKUP($C136,'F1'!$A:$B,2,0)</f>
        <v>21</v>
      </c>
      <c r="E136" s="60"/>
      <c r="F136" s="60"/>
      <c r="G136" s="59"/>
      <c r="H136" s="59"/>
      <c r="I136" s="60"/>
      <c r="J136" s="60"/>
      <c r="K136" s="59"/>
      <c r="L136" s="59"/>
      <c r="M136" s="204">
        <f t="shared" si="1122"/>
        <v>0</v>
      </c>
      <c r="N136" s="15">
        <f t="shared" si="1123"/>
        <v>0</v>
      </c>
      <c r="O136" s="15">
        <f t="shared" si="1124"/>
        <v>0</v>
      </c>
      <c r="P136" s="15">
        <f t="shared" si="1125"/>
        <v>0</v>
      </c>
      <c r="Q136" s="204">
        <f t="shared" si="1126"/>
        <v>0</v>
      </c>
      <c r="R136" s="15">
        <f t="shared" si="1127"/>
        <v>0</v>
      </c>
      <c r="S136" s="15">
        <f t="shared" si="1128"/>
        <v>0</v>
      </c>
      <c r="T136" s="15">
        <f t="shared" si="1129"/>
        <v>0</v>
      </c>
      <c r="U136" s="9">
        <f t="shared" si="1130"/>
        <v>0</v>
      </c>
      <c r="V136" s="9">
        <f t="shared" si="1131"/>
        <v>0</v>
      </c>
      <c r="W136" s="28">
        <f t="shared" si="1132"/>
        <v>0</v>
      </c>
      <c r="X136" s="9">
        <f t="shared" si="1133"/>
        <v>0</v>
      </c>
      <c r="Y136" s="9">
        <f t="shared" si="1134"/>
        <v>0</v>
      </c>
      <c r="Z136" s="28">
        <f t="shared" si="1135"/>
        <v>0</v>
      </c>
      <c r="AA136" s="8"/>
      <c r="AB136" s="155">
        <f>IF(OR($M136="",$M136=0),0,IF(AB$2&lt;10,VLOOKUP(TEXT($C136,"МММ"),'Расчет нагрузки'!$AA$2:$AE$13,AB$2,0),$D136*AB$2))</f>
        <v>0</v>
      </c>
      <c r="AC136" s="155">
        <f>IF(OR($Q136="",$Q136=0),0,IF(AC$2&lt;10,VLOOKUP(TEXT($C136,"МММ"),'Расчет нагрузки'!$AA$2:$AE$13,AC$2,0),$D136*AC$2))</f>
        <v>0</v>
      </c>
      <c r="AD136" s="8"/>
      <c r="AE136" s="69">
        <v>1</v>
      </c>
      <c r="AF136" s="69">
        <v>1</v>
      </c>
      <c r="AG136" s="8"/>
      <c r="AH136" s="17">
        <f t="shared" si="1136"/>
        <v>0</v>
      </c>
      <c r="AI136" s="17">
        <f t="shared" si="1137"/>
        <v>0</v>
      </c>
      <c r="AJ136" s="17">
        <f t="shared" si="1138"/>
        <v>0</v>
      </c>
      <c r="AK136" s="17">
        <f t="shared" si="1139"/>
        <v>0</v>
      </c>
      <c r="AL136" s="17">
        <f t="shared" si="1140"/>
        <v>0</v>
      </c>
      <c r="AM136" s="17">
        <f t="shared" si="1141"/>
        <v>0</v>
      </c>
      <c r="AN136" s="17">
        <f t="shared" si="1142"/>
        <v>0</v>
      </c>
      <c r="AO136" s="17">
        <f t="shared" si="1143"/>
        <v>0</v>
      </c>
      <c r="AP136" s="18">
        <f t="shared" si="1144"/>
        <v>0</v>
      </c>
      <c r="AQ136" s="18">
        <f t="shared" si="1145"/>
        <v>0</v>
      </c>
      <c r="AR136" s="18">
        <f t="shared" si="1146"/>
        <v>0</v>
      </c>
      <c r="AS136" s="18">
        <f t="shared" si="1147"/>
        <v>0</v>
      </c>
      <c r="AT136" s="18">
        <f t="shared" si="1148"/>
        <v>0</v>
      </c>
      <c r="AU136" s="18">
        <f t="shared" si="1149"/>
        <v>0</v>
      </c>
      <c r="AV136" s="18">
        <f t="shared" si="1150"/>
        <v>0</v>
      </c>
      <c r="AW136" s="18">
        <f t="shared" si="1151"/>
        <v>0</v>
      </c>
      <c r="AX136" s="4"/>
    </row>
    <row r="137" spans="1:50" outlineLevel="1">
      <c r="A137" s="8" t="str">
        <f>IF(C137=Форма!$B$7*1,"1 месяц",IF(C137&gt;Форма!$B$7,(LEFT(A136,SEARCH(" ",A136,1)-1)+1)&amp;" месяц",""))</f>
        <v>9 месяц</v>
      </c>
      <c r="B137" s="32" t="str">
        <f>IF(SUM($E$6:$L137)=0,"-",IF(SUM($E137:$L137)&gt;0,IF(AND($C137&gt;=$B$1,$C137&lt;=$B$2)*1=1,$A$1,"факт"),"прогноз"))</f>
        <v>-</v>
      </c>
      <c r="C137" s="33">
        <v>45627</v>
      </c>
      <c r="D137" s="34">
        <f>VLOOKUP($C137,'F1'!$A:$B,2,0)</f>
        <v>21</v>
      </c>
      <c r="E137" s="60"/>
      <c r="F137" s="60"/>
      <c r="G137" s="59"/>
      <c r="H137" s="59"/>
      <c r="I137" s="60"/>
      <c r="J137" s="60"/>
      <c r="K137" s="59"/>
      <c r="L137" s="59"/>
      <c r="M137" s="204">
        <f t="shared" si="1122"/>
        <v>0</v>
      </c>
      <c r="N137" s="15">
        <f t="shared" si="1123"/>
        <v>0</v>
      </c>
      <c r="O137" s="15">
        <f t="shared" si="1124"/>
        <v>0</v>
      </c>
      <c r="P137" s="15">
        <f t="shared" si="1125"/>
        <v>0</v>
      </c>
      <c r="Q137" s="204">
        <f t="shared" si="1126"/>
        <v>0</v>
      </c>
      <c r="R137" s="15">
        <f t="shared" si="1127"/>
        <v>0</v>
      </c>
      <c r="S137" s="15">
        <f t="shared" si="1128"/>
        <v>0</v>
      </c>
      <c r="T137" s="15">
        <f t="shared" si="1129"/>
        <v>0</v>
      </c>
      <c r="U137" s="9">
        <f t="shared" si="1130"/>
        <v>0</v>
      </c>
      <c r="V137" s="9">
        <f t="shared" si="1131"/>
        <v>0</v>
      </c>
      <c r="W137" s="28">
        <f t="shared" si="1132"/>
        <v>0</v>
      </c>
      <c r="X137" s="9">
        <f t="shared" si="1133"/>
        <v>0</v>
      </c>
      <c r="Y137" s="9">
        <f t="shared" si="1134"/>
        <v>0</v>
      </c>
      <c r="Z137" s="28">
        <f t="shared" si="1135"/>
        <v>0</v>
      </c>
      <c r="AA137" s="8"/>
      <c r="AB137" s="155">
        <f>IF(OR($M137="",$M137=0),0,IF(AB$2&lt;10,VLOOKUP(TEXT($C137,"МММ"),'Расчет нагрузки'!$AA$2:$AE$13,AB$2,0),$D137*AB$2))</f>
        <v>0</v>
      </c>
      <c r="AC137" s="155">
        <f>IF(OR($Q137="",$Q137=0),0,IF(AC$2&lt;10,VLOOKUP(TEXT($C137,"МММ"),'Расчет нагрузки'!$AA$2:$AE$13,AC$2,0),$D137*AC$2))</f>
        <v>0</v>
      </c>
      <c r="AD137" s="8"/>
      <c r="AE137" s="69">
        <v>1</v>
      </c>
      <c r="AF137" s="69">
        <v>1</v>
      </c>
      <c r="AG137" s="8"/>
      <c r="AH137" s="17">
        <f t="shared" si="1136"/>
        <v>0</v>
      </c>
      <c r="AI137" s="17">
        <f t="shared" si="1137"/>
        <v>0</v>
      </c>
      <c r="AJ137" s="17">
        <f t="shared" si="1138"/>
        <v>0</v>
      </c>
      <c r="AK137" s="17">
        <f t="shared" si="1139"/>
        <v>0</v>
      </c>
      <c r="AL137" s="17">
        <f t="shared" si="1140"/>
        <v>0</v>
      </c>
      <c r="AM137" s="17">
        <f t="shared" si="1141"/>
        <v>0</v>
      </c>
      <c r="AN137" s="17">
        <f t="shared" si="1142"/>
        <v>0</v>
      </c>
      <c r="AO137" s="17">
        <f t="shared" si="1143"/>
        <v>0</v>
      </c>
      <c r="AP137" s="18">
        <f t="shared" si="1144"/>
        <v>0</v>
      </c>
      <c r="AQ137" s="18">
        <f t="shared" si="1145"/>
        <v>0</v>
      </c>
      <c r="AR137" s="18">
        <f t="shared" si="1146"/>
        <v>0</v>
      </c>
      <c r="AS137" s="18">
        <f t="shared" si="1147"/>
        <v>0</v>
      </c>
      <c r="AT137" s="18">
        <f t="shared" si="1148"/>
        <v>0</v>
      </c>
      <c r="AU137" s="18">
        <f t="shared" si="1149"/>
        <v>0</v>
      </c>
      <c r="AV137" s="18">
        <f t="shared" si="1150"/>
        <v>0</v>
      </c>
      <c r="AW137" s="18">
        <f t="shared" si="1151"/>
        <v>0</v>
      </c>
      <c r="AX137" s="4"/>
    </row>
    <row r="138" spans="1:50" outlineLevel="1">
      <c r="A138" s="8" t="str">
        <f>IF(C138=Форма!$B$7*1,"1 месяц",IF(C138&gt;Форма!$B$7,(LEFT(A137,SEARCH(" ",A137,1)-1)+1)&amp;" месяц",""))</f>
        <v>10 месяц</v>
      </c>
      <c r="B138" s="32" t="str">
        <f>IF(SUM($E$6:$L138)=0,"-",IF(SUM($E138:$L138)&gt;0,IF(AND($C138&gt;=$B$1,$C138&lt;=$B$2)*1=1,$A$1,"факт"),"прогноз"))</f>
        <v>-</v>
      </c>
      <c r="C138" s="33">
        <v>45658</v>
      </c>
      <c r="D138" s="34">
        <f>VLOOKUP($C138,'F1'!$A:$B,2,0)</f>
        <v>17</v>
      </c>
      <c r="E138" s="60"/>
      <c r="F138" s="60"/>
      <c r="G138" s="59"/>
      <c r="H138" s="59"/>
      <c r="I138" s="60"/>
      <c r="J138" s="60"/>
      <c r="K138" s="59"/>
      <c r="L138" s="59"/>
      <c r="M138" s="204">
        <f t="shared" ref="M138:M197" si="1166">E138/$D138</f>
        <v>0</v>
      </c>
      <c r="N138" s="15">
        <f t="shared" ref="N138:N197" si="1167">F138/$D138</f>
        <v>0</v>
      </c>
      <c r="O138" s="15">
        <f t="shared" ref="O138:O197" si="1168">G138/$D138</f>
        <v>0</v>
      </c>
      <c r="P138" s="15">
        <f t="shared" ref="P138:P197" si="1169">H138/$D138</f>
        <v>0</v>
      </c>
      <c r="Q138" s="204">
        <f t="shared" ref="Q138:Q197" si="1170">I138/$D138</f>
        <v>0</v>
      </c>
      <c r="R138" s="15">
        <f t="shared" ref="R138:R197" si="1171">J138/$D138</f>
        <v>0</v>
      </c>
      <c r="S138" s="15">
        <f t="shared" ref="S138:S197" si="1172">K138/$D138</f>
        <v>0</v>
      </c>
      <c r="T138" s="15">
        <f t="shared" ref="T138:T197" si="1173">L138/$D138</f>
        <v>0</v>
      </c>
      <c r="U138" s="9">
        <f t="shared" ref="U138:U197" si="1174">IFERROR(N138/M138,)</f>
        <v>0</v>
      </c>
      <c r="V138" s="9">
        <f t="shared" ref="V138:V197" si="1175">IFERROR(O138/M138,)</f>
        <v>0</v>
      </c>
      <c r="W138" s="28">
        <f t="shared" ref="W138:W197" si="1176">IFERROR(P138/M138,)</f>
        <v>0</v>
      </c>
      <c r="X138" s="9">
        <f t="shared" ref="X138:X197" si="1177">IFERROR(R138/Q138,)</f>
        <v>0</v>
      </c>
      <c r="Y138" s="9">
        <f t="shared" ref="Y138:Y197" si="1178">IFERROR(S138/Q138,)</f>
        <v>0</v>
      </c>
      <c r="Z138" s="28">
        <f t="shared" ref="Z138:Z197" si="1179">IFERROR(T138/Q138,)</f>
        <v>0</v>
      </c>
      <c r="AA138" s="8"/>
      <c r="AB138" s="155">
        <f>IF(OR($M138="",$M138=0),0,IF(AB$2&lt;10,VLOOKUP(TEXT($C138,"МММ"),'Расчет нагрузки'!$AA$2:$AE$13,AB$2,0),$D138*AB$2))</f>
        <v>0</v>
      </c>
      <c r="AC138" s="155">
        <f>IF(OR($Q138="",$Q138=0),0,IF(AC$2&lt;10,VLOOKUP(TEXT($C138,"МММ"),'Расчет нагрузки'!$AA$2:$AE$13,AC$2,0),$D138*AC$2))</f>
        <v>0</v>
      </c>
      <c r="AD138" s="8"/>
      <c r="AE138" s="69">
        <v>1</v>
      </c>
      <c r="AF138" s="69">
        <v>1</v>
      </c>
      <c r="AG138" s="8"/>
      <c r="AH138" s="17">
        <f t="shared" si="1136"/>
        <v>0</v>
      </c>
      <c r="AI138" s="17">
        <f t="shared" si="1137"/>
        <v>0</v>
      </c>
      <c r="AJ138" s="17">
        <f t="shared" si="1138"/>
        <v>0</v>
      </c>
      <c r="AK138" s="17">
        <f t="shared" ref="AK138:AK149" si="1180">ROUND(AK$2*AH138,0)</f>
        <v>0</v>
      </c>
      <c r="AL138" s="17">
        <f t="shared" si="1140"/>
        <v>0</v>
      </c>
      <c r="AM138" s="17">
        <f t="shared" si="1141"/>
        <v>0</v>
      </c>
      <c r="AN138" s="17">
        <f t="shared" si="1142"/>
        <v>0</v>
      </c>
      <c r="AO138" s="17">
        <f t="shared" ref="AO138:AO149" si="1181">ROUND(AO$2*AL138,0)</f>
        <v>0</v>
      </c>
      <c r="AP138" s="18">
        <f t="shared" si="1144"/>
        <v>0</v>
      </c>
      <c r="AQ138" s="18">
        <f t="shared" si="1145"/>
        <v>0</v>
      </c>
      <c r="AR138" s="18">
        <f t="shared" si="1146"/>
        <v>0</v>
      </c>
      <c r="AS138" s="18">
        <f t="shared" ref="AS138:AS149" si="1182">ROUND(AS$2*AP138,0)</f>
        <v>0</v>
      </c>
      <c r="AT138" s="18">
        <f t="shared" si="1148"/>
        <v>0</v>
      </c>
      <c r="AU138" s="18">
        <f t="shared" si="1149"/>
        <v>0</v>
      </c>
      <c r="AV138" s="18">
        <f t="shared" si="1150"/>
        <v>0</v>
      </c>
      <c r="AW138" s="18">
        <f t="shared" ref="AW138:AW149" si="1183">ROUND(AW$2*AT138,0)</f>
        <v>0</v>
      </c>
      <c r="AX138" s="4"/>
    </row>
    <row r="139" spans="1:50" outlineLevel="1">
      <c r="A139" s="8" t="str">
        <f>IF(C139=Форма!$B$7*1,"1 месяц",IF(C139&gt;Форма!$B$7,(LEFT(A138,SEARCH(" ",A138,1)-1)+1)&amp;" месяц",""))</f>
        <v>11 месяц</v>
      </c>
      <c r="B139" s="32" t="str">
        <f>IF(SUM($E$6:$L139)=0,"-",IF(SUM($E139:$L139)&gt;0,IF(AND($C139&gt;=$B$1,$C139&lt;=$B$2)*1=1,$A$1,"факт"),"прогноз"))</f>
        <v>-</v>
      </c>
      <c r="C139" s="33">
        <v>45689</v>
      </c>
      <c r="D139" s="34">
        <f>VLOOKUP($C139,'F1'!$A:$B,2,0)</f>
        <v>20</v>
      </c>
      <c r="E139" s="60"/>
      <c r="F139" s="60"/>
      <c r="G139" s="59"/>
      <c r="H139" s="59"/>
      <c r="I139" s="60"/>
      <c r="J139" s="60"/>
      <c r="K139" s="59"/>
      <c r="L139" s="59"/>
      <c r="M139" s="204">
        <f t="shared" si="1166"/>
        <v>0</v>
      </c>
      <c r="N139" s="15">
        <f t="shared" si="1167"/>
        <v>0</v>
      </c>
      <c r="O139" s="15">
        <f t="shared" si="1168"/>
        <v>0</v>
      </c>
      <c r="P139" s="15">
        <f t="shared" si="1169"/>
        <v>0</v>
      </c>
      <c r="Q139" s="204">
        <f t="shared" si="1170"/>
        <v>0</v>
      </c>
      <c r="R139" s="15">
        <f t="shared" si="1171"/>
        <v>0</v>
      </c>
      <c r="S139" s="15">
        <f t="shared" si="1172"/>
        <v>0</v>
      </c>
      <c r="T139" s="15">
        <f t="shared" si="1173"/>
        <v>0</v>
      </c>
      <c r="U139" s="9">
        <f t="shared" si="1174"/>
        <v>0</v>
      </c>
      <c r="V139" s="9">
        <f t="shared" si="1175"/>
        <v>0</v>
      </c>
      <c r="W139" s="28">
        <f t="shared" si="1176"/>
        <v>0</v>
      </c>
      <c r="X139" s="9">
        <f t="shared" si="1177"/>
        <v>0</v>
      </c>
      <c r="Y139" s="9">
        <f t="shared" si="1178"/>
        <v>0</v>
      </c>
      <c r="Z139" s="28">
        <f t="shared" si="1179"/>
        <v>0</v>
      </c>
      <c r="AA139" s="8"/>
      <c r="AB139" s="155">
        <f>IF(OR($M139="",$M139=0),0,IF(AB$2&lt;10,VLOOKUP(TEXT($C139,"МММ"),'Расчет нагрузки'!$AA$2:$AE$13,AB$2,0),$D139*AB$2))</f>
        <v>0</v>
      </c>
      <c r="AC139" s="155">
        <f>IF(OR($Q139="",$Q139=0),0,IF(AC$2&lt;10,VLOOKUP(TEXT($C139,"МММ"),'Расчет нагрузки'!$AA$2:$AE$13,AC$2,0),$D139*AC$2))</f>
        <v>0</v>
      </c>
      <c r="AD139" s="8"/>
      <c r="AE139" s="69">
        <v>1</v>
      </c>
      <c r="AF139" s="69">
        <v>1</v>
      </c>
      <c r="AG139" s="8"/>
      <c r="AH139" s="17">
        <f t="shared" si="1136"/>
        <v>0</v>
      </c>
      <c r="AI139" s="17">
        <f t="shared" si="1137"/>
        <v>0</v>
      </c>
      <c r="AJ139" s="17">
        <f t="shared" si="1138"/>
        <v>0</v>
      </c>
      <c r="AK139" s="17">
        <f t="shared" si="1180"/>
        <v>0</v>
      </c>
      <c r="AL139" s="17">
        <f t="shared" si="1140"/>
        <v>0</v>
      </c>
      <c r="AM139" s="17">
        <f t="shared" si="1141"/>
        <v>0</v>
      </c>
      <c r="AN139" s="17">
        <f t="shared" si="1142"/>
        <v>0</v>
      </c>
      <c r="AO139" s="17">
        <f t="shared" si="1181"/>
        <v>0</v>
      </c>
      <c r="AP139" s="18">
        <f t="shared" si="1144"/>
        <v>0</v>
      </c>
      <c r="AQ139" s="18">
        <f t="shared" si="1145"/>
        <v>0</v>
      </c>
      <c r="AR139" s="18">
        <f t="shared" si="1146"/>
        <v>0</v>
      </c>
      <c r="AS139" s="18">
        <f t="shared" si="1182"/>
        <v>0</v>
      </c>
      <c r="AT139" s="18">
        <f t="shared" si="1148"/>
        <v>0</v>
      </c>
      <c r="AU139" s="18">
        <f t="shared" si="1149"/>
        <v>0</v>
      </c>
      <c r="AV139" s="18">
        <f t="shared" si="1150"/>
        <v>0</v>
      </c>
      <c r="AW139" s="18">
        <f t="shared" si="1183"/>
        <v>0</v>
      </c>
      <c r="AX139" s="4"/>
    </row>
    <row r="140" spans="1:50" outlineLevel="1">
      <c r="A140" s="8" t="str">
        <f>IF(C140=Форма!$B$7*1,"1 месяц",IF(C140&gt;Форма!$B$7,(LEFT(A139,SEARCH(" ",A139,1)-1)+1)&amp;" месяц",""))</f>
        <v>12 месяц</v>
      </c>
      <c r="B140" s="32" t="str">
        <f>IF(SUM($E$6:$L140)=0,"-",IF(SUM($E140:$L140)&gt;0,IF(AND($C140&gt;=$B$1,$C140&lt;=$B$2)*1=1,$A$1,"факт"),"прогноз"))</f>
        <v>-</v>
      </c>
      <c r="C140" s="33">
        <v>45717</v>
      </c>
      <c r="D140" s="34">
        <f>VLOOKUP($C140,'F1'!$A:$B,2,0)</f>
        <v>20</v>
      </c>
      <c r="E140" s="60"/>
      <c r="F140" s="60"/>
      <c r="G140" s="59"/>
      <c r="H140" s="59"/>
      <c r="I140" s="60"/>
      <c r="J140" s="60"/>
      <c r="K140" s="59"/>
      <c r="L140" s="59"/>
      <c r="M140" s="204">
        <f t="shared" si="1166"/>
        <v>0</v>
      </c>
      <c r="N140" s="15">
        <f t="shared" si="1167"/>
        <v>0</v>
      </c>
      <c r="O140" s="15">
        <f t="shared" si="1168"/>
        <v>0</v>
      </c>
      <c r="P140" s="15">
        <f t="shared" si="1169"/>
        <v>0</v>
      </c>
      <c r="Q140" s="204">
        <f t="shared" si="1170"/>
        <v>0</v>
      </c>
      <c r="R140" s="15">
        <f t="shared" si="1171"/>
        <v>0</v>
      </c>
      <c r="S140" s="15">
        <f t="shared" si="1172"/>
        <v>0</v>
      </c>
      <c r="T140" s="15">
        <f t="shared" si="1173"/>
        <v>0</v>
      </c>
      <c r="U140" s="9">
        <f t="shared" si="1174"/>
        <v>0</v>
      </c>
      <c r="V140" s="9">
        <f t="shared" si="1175"/>
        <v>0</v>
      </c>
      <c r="W140" s="28">
        <f t="shared" si="1176"/>
        <v>0</v>
      </c>
      <c r="X140" s="9">
        <f t="shared" si="1177"/>
        <v>0</v>
      </c>
      <c r="Y140" s="9">
        <f t="shared" si="1178"/>
        <v>0</v>
      </c>
      <c r="Z140" s="28">
        <f t="shared" si="1179"/>
        <v>0</v>
      </c>
      <c r="AA140" s="8"/>
      <c r="AB140" s="155">
        <f>IF(OR($M140="",$M140=0),0,IF(AB$2&lt;10,VLOOKUP(TEXT($C140,"МММ"),'Расчет нагрузки'!$AA$2:$AE$13,AB$2,0),$D140*AB$2))</f>
        <v>0</v>
      </c>
      <c r="AC140" s="155">
        <f>IF(OR($Q140="",$Q140=0),0,IF(AC$2&lt;10,VLOOKUP(TEXT($C140,"МММ"),'Расчет нагрузки'!$AA$2:$AE$13,AC$2,0),$D140*AC$2))</f>
        <v>0</v>
      </c>
      <c r="AD140" s="8"/>
      <c r="AE140" s="69">
        <v>1</v>
      </c>
      <c r="AF140" s="69">
        <v>1</v>
      </c>
      <c r="AG140" s="8"/>
      <c r="AH140" s="17">
        <f t="shared" si="1136"/>
        <v>0</v>
      </c>
      <c r="AI140" s="17">
        <f t="shared" si="1137"/>
        <v>0</v>
      </c>
      <c r="AJ140" s="17">
        <f t="shared" si="1138"/>
        <v>0</v>
      </c>
      <c r="AK140" s="17">
        <f t="shared" si="1180"/>
        <v>0</v>
      </c>
      <c r="AL140" s="17">
        <f t="shared" si="1140"/>
        <v>0</v>
      </c>
      <c r="AM140" s="17">
        <f t="shared" si="1141"/>
        <v>0</v>
      </c>
      <c r="AN140" s="17">
        <f t="shared" si="1142"/>
        <v>0</v>
      </c>
      <c r="AO140" s="17">
        <f t="shared" si="1181"/>
        <v>0</v>
      </c>
      <c r="AP140" s="18">
        <f t="shared" si="1144"/>
        <v>0</v>
      </c>
      <c r="AQ140" s="18">
        <f t="shared" si="1145"/>
        <v>0</v>
      </c>
      <c r="AR140" s="18">
        <f t="shared" si="1146"/>
        <v>0</v>
      </c>
      <c r="AS140" s="18">
        <f t="shared" si="1182"/>
        <v>0</v>
      </c>
      <c r="AT140" s="18">
        <f t="shared" si="1148"/>
        <v>0</v>
      </c>
      <c r="AU140" s="18">
        <f t="shared" si="1149"/>
        <v>0</v>
      </c>
      <c r="AV140" s="18">
        <f t="shared" si="1150"/>
        <v>0</v>
      </c>
      <c r="AW140" s="18">
        <f t="shared" si="1183"/>
        <v>0</v>
      </c>
      <c r="AX140" s="4"/>
    </row>
    <row r="141" spans="1:50" outlineLevel="1">
      <c r="A141" s="8" t="str">
        <f>IF(C141=Форма!$B$7*1,"1 месяц",IF(C141&gt;Форма!$B$7,(LEFT(A140,SEARCH(" ",A140,1)-1)+1)&amp;" месяц",""))</f>
        <v>13 месяц</v>
      </c>
      <c r="B141" s="32" t="str">
        <f>IF(SUM($E$6:$L141)=0,"-",IF(SUM($E141:$L141)&gt;0,IF(AND($C141&gt;=$B$1,$C141&lt;=$B$2)*1=1,$A$1,"факт"),"прогноз"))</f>
        <v>-</v>
      </c>
      <c r="C141" s="33">
        <v>45748</v>
      </c>
      <c r="D141" s="34">
        <f>VLOOKUP($C141,'F1'!$A:$B,2,0)</f>
        <v>22</v>
      </c>
      <c r="E141" s="60"/>
      <c r="F141" s="60"/>
      <c r="G141" s="59"/>
      <c r="H141" s="59"/>
      <c r="I141" s="60"/>
      <c r="J141" s="60"/>
      <c r="K141" s="59"/>
      <c r="L141" s="59"/>
      <c r="M141" s="204">
        <f t="shared" si="1166"/>
        <v>0</v>
      </c>
      <c r="N141" s="15">
        <f t="shared" si="1167"/>
        <v>0</v>
      </c>
      <c r="O141" s="15">
        <f t="shared" si="1168"/>
        <v>0</v>
      </c>
      <c r="P141" s="15">
        <f t="shared" si="1169"/>
        <v>0</v>
      </c>
      <c r="Q141" s="204">
        <f t="shared" si="1170"/>
        <v>0</v>
      </c>
      <c r="R141" s="15">
        <f t="shared" si="1171"/>
        <v>0</v>
      </c>
      <c r="S141" s="15">
        <f t="shared" si="1172"/>
        <v>0</v>
      </c>
      <c r="T141" s="15">
        <f t="shared" si="1173"/>
        <v>0</v>
      </c>
      <c r="U141" s="9">
        <f t="shared" si="1174"/>
        <v>0</v>
      </c>
      <c r="V141" s="9">
        <f t="shared" si="1175"/>
        <v>0</v>
      </c>
      <c r="W141" s="28">
        <f t="shared" si="1176"/>
        <v>0</v>
      </c>
      <c r="X141" s="9">
        <f t="shared" si="1177"/>
        <v>0</v>
      </c>
      <c r="Y141" s="9">
        <f t="shared" si="1178"/>
        <v>0</v>
      </c>
      <c r="Z141" s="28">
        <f t="shared" si="1179"/>
        <v>0</v>
      </c>
      <c r="AA141" s="8"/>
      <c r="AB141" s="155">
        <f>IF(OR($M141="",$M141=0),0,IF(AB$2&lt;10,VLOOKUP(TEXT($C141,"МММ"),'Расчет нагрузки'!$AA$2:$AE$13,AB$2,0),$D141*AB$2))</f>
        <v>0</v>
      </c>
      <c r="AC141" s="155">
        <f>IF(OR($Q141="",$Q141=0),0,IF(AC$2&lt;10,VLOOKUP(TEXT($C141,"МММ"),'Расчет нагрузки'!$AA$2:$AE$13,AC$2,0),$D141*AC$2))</f>
        <v>0</v>
      </c>
      <c r="AD141" s="8"/>
      <c r="AE141" s="69">
        <v>1</v>
      </c>
      <c r="AF141" s="69">
        <v>1</v>
      </c>
      <c r="AG141" s="8"/>
      <c r="AH141" s="17">
        <f t="shared" si="1136"/>
        <v>0</v>
      </c>
      <c r="AI141" s="17">
        <f t="shared" si="1137"/>
        <v>0</v>
      </c>
      <c r="AJ141" s="17">
        <f t="shared" si="1138"/>
        <v>0</v>
      </c>
      <c r="AK141" s="17">
        <f t="shared" si="1180"/>
        <v>0</v>
      </c>
      <c r="AL141" s="17">
        <f t="shared" si="1140"/>
        <v>0</v>
      </c>
      <c r="AM141" s="17">
        <f t="shared" si="1141"/>
        <v>0</v>
      </c>
      <c r="AN141" s="17">
        <f t="shared" si="1142"/>
        <v>0</v>
      </c>
      <c r="AO141" s="17">
        <f t="shared" si="1181"/>
        <v>0</v>
      </c>
      <c r="AP141" s="18">
        <f t="shared" si="1144"/>
        <v>0</v>
      </c>
      <c r="AQ141" s="18">
        <f t="shared" si="1145"/>
        <v>0</v>
      </c>
      <c r="AR141" s="18">
        <f t="shared" si="1146"/>
        <v>0</v>
      </c>
      <c r="AS141" s="18">
        <f t="shared" si="1182"/>
        <v>0</v>
      </c>
      <c r="AT141" s="18">
        <f t="shared" si="1148"/>
        <v>0</v>
      </c>
      <c r="AU141" s="18">
        <f t="shared" si="1149"/>
        <v>0</v>
      </c>
      <c r="AV141" s="18">
        <f t="shared" si="1150"/>
        <v>0</v>
      </c>
      <c r="AW141" s="18">
        <f t="shared" si="1183"/>
        <v>0</v>
      </c>
      <c r="AX141" s="4"/>
    </row>
    <row r="142" spans="1:50" outlineLevel="1">
      <c r="A142" s="8" t="str">
        <f>IF(C142=Форма!$B$7*1,"1 месяц",IF(C142&gt;Форма!$B$7,(LEFT(A141,SEARCH(" ",A141,1)-1)+1)&amp;" месяц",""))</f>
        <v>14 месяц</v>
      </c>
      <c r="B142" s="32" t="str">
        <f>IF(SUM($E$6:$L142)=0,"-",IF(SUM($E142:$L142)&gt;0,IF(AND($C142&gt;=$B$1,$C142&lt;=$B$2)*1=1,$A$1,"факт"),"прогноз"))</f>
        <v>-</v>
      </c>
      <c r="C142" s="33">
        <v>45778</v>
      </c>
      <c r="D142" s="34">
        <f>VLOOKUP($C142,'F1'!$A:$B,2,0)</f>
        <v>19</v>
      </c>
      <c r="E142" s="60"/>
      <c r="F142" s="60"/>
      <c r="G142" s="59"/>
      <c r="H142" s="59"/>
      <c r="I142" s="60"/>
      <c r="J142" s="60"/>
      <c r="K142" s="59"/>
      <c r="L142" s="59"/>
      <c r="M142" s="204">
        <f t="shared" si="1166"/>
        <v>0</v>
      </c>
      <c r="N142" s="15">
        <f t="shared" si="1167"/>
        <v>0</v>
      </c>
      <c r="O142" s="15">
        <f t="shared" si="1168"/>
        <v>0</v>
      </c>
      <c r="P142" s="15">
        <f t="shared" si="1169"/>
        <v>0</v>
      </c>
      <c r="Q142" s="204">
        <f t="shared" si="1170"/>
        <v>0</v>
      </c>
      <c r="R142" s="15">
        <f t="shared" si="1171"/>
        <v>0</v>
      </c>
      <c r="S142" s="15">
        <f t="shared" si="1172"/>
        <v>0</v>
      </c>
      <c r="T142" s="15">
        <f t="shared" si="1173"/>
        <v>0</v>
      </c>
      <c r="U142" s="9">
        <f t="shared" si="1174"/>
        <v>0</v>
      </c>
      <c r="V142" s="9">
        <f t="shared" si="1175"/>
        <v>0</v>
      </c>
      <c r="W142" s="28">
        <f t="shared" si="1176"/>
        <v>0</v>
      </c>
      <c r="X142" s="9">
        <f t="shared" si="1177"/>
        <v>0</v>
      </c>
      <c r="Y142" s="9">
        <f t="shared" si="1178"/>
        <v>0</v>
      </c>
      <c r="Z142" s="28">
        <f t="shared" si="1179"/>
        <v>0</v>
      </c>
      <c r="AA142" s="8"/>
      <c r="AB142" s="155">
        <f>IF(OR($M142="",$M142=0),0,IF(AB$2&lt;10,VLOOKUP(TEXT($C142,"МММ"),'Расчет нагрузки'!$AA$2:$AE$13,AB$2,0),$D142*AB$2))</f>
        <v>0</v>
      </c>
      <c r="AC142" s="155">
        <f>IF(OR($Q142="",$Q142=0),0,IF(AC$2&lt;10,VLOOKUP(TEXT($C142,"МММ"),'Расчет нагрузки'!$AA$2:$AE$13,AC$2,0),$D142*AC$2))</f>
        <v>0</v>
      </c>
      <c r="AD142" s="8"/>
      <c r="AE142" s="69">
        <v>1</v>
      </c>
      <c r="AF142" s="69">
        <v>1</v>
      </c>
      <c r="AG142" s="8"/>
      <c r="AH142" s="17">
        <f t="shared" si="1136"/>
        <v>0</v>
      </c>
      <c r="AI142" s="17">
        <f t="shared" si="1137"/>
        <v>0</v>
      </c>
      <c r="AJ142" s="17">
        <f t="shared" si="1138"/>
        <v>0</v>
      </c>
      <c r="AK142" s="17">
        <f t="shared" si="1180"/>
        <v>0</v>
      </c>
      <c r="AL142" s="17">
        <f t="shared" si="1140"/>
        <v>0</v>
      </c>
      <c r="AM142" s="17">
        <f t="shared" si="1141"/>
        <v>0</v>
      </c>
      <c r="AN142" s="17">
        <f t="shared" si="1142"/>
        <v>0</v>
      </c>
      <c r="AO142" s="17">
        <f t="shared" si="1181"/>
        <v>0</v>
      </c>
      <c r="AP142" s="18">
        <f t="shared" si="1144"/>
        <v>0</v>
      </c>
      <c r="AQ142" s="18">
        <f t="shared" si="1145"/>
        <v>0</v>
      </c>
      <c r="AR142" s="18">
        <f t="shared" si="1146"/>
        <v>0</v>
      </c>
      <c r="AS142" s="18">
        <f t="shared" si="1182"/>
        <v>0</v>
      </c>
      <c r="AT142" s="18">
        <f t="shared" si="1148"/>
        <v>0</v>
      </c>
      <c r="AU142" s="18">
        <f t="shared" si="1149"/>
        <v>0</v>
      </c>
      <c r="AV142" s="18">
        <f t="shared" si="1150"/>
        <v>0</v>
      </c>
      <c r="AW142" s="18">
        <f t="shared" si="1183"/>
        <v>0</v>
      </c>
      <c r="AX142" s="4"/>
    </row>
    <row r="143" spans="1:50" outlineLevel="1">
      <c r="A143" s="8" t="str">
        <f>IF(C143=Форма!$B$7*1,"1 месяц",IF(C143&gt;Форма!$B$7,(LEFT(A142,SEARCH(" ",A142,1)-1)+1)&amp;" месяц",""))</f>
        <v>15 месяц</v>
      </c>
      <c r="B143" s="32" t="str">
        <f>IF(SUM($E$6:$L143)=0,"-",IF(SUM($E143:$L143)&gt;0,IF(AND($C143&gt;=$B$1,$C143&lt;=$B$2)*1=1,$A$1,"факт"),"прогноз"))</f>
        <v>-</v>
      </c>
      <c r="C143" s="33">
        <v>45809</v>
      </c>
      <c r="D143" s="34">
        <f>VLOOKUP($C143,'F1'!$A:$B,2,0)</f>
        <v>19</v>
      </c>
      <c r="E143" s="60"/>
      <c r="F143" s="60"/>
      <c r="G143" s="59"/>
      <c r="H143" s="59"/>
      <c r="I143" s="60"/>
      <c r="J143" s="60"/>
      <c r="K143" s="59"/>
      <c r="L143" s="59"/>
      <c r="M143" s="204">
        <f t="shared" si="1166"/>
        <v>0</v>
      </c>
      <c r="N143" s="15">
        <f t="shared" si="1167"/>
        <v>0</v>
      </c>
      <c r="O143" s="15">
        <f t="shared" si="1168"/>
        <v>0</v>
      </c>
      <c r="P143" s="15">
        <f t="shared" si="1169"/>
        <v>0</v>
      </c>
      <c r="Q143" s="204">
        <f t="shared" si="1170"/>
        <v>0</v>
      </c>
      <c r="R143" s="15">
        <f t="shared" si="1171"/>
        <v>0</v>
      </c>
      <c r="S143" s="15">
        <f t="shared" si="1172"/>
        <v>0</v>
      </c>
      <c r="T143" s="15">
        <f t="shared" si="1173"/>
        <v>0</v>
      </c>
      <c r="U143" s="9">
        <f t="shared" si="1174"/>
        <v>0</v>
      </c>
      <c r="V143" s="9">
        <f t="shared" si="1175"/>
        <v>0</v>
      </c>
      <c r="W143" s="28">
        <f t="shared" si="1176"/>
        <v>0</v>
      </c>
      <c r="X143" s="9">
        <f t="shared" si="1177"/>
        <v>0</v>
      </c>
      <c r="Y143" s="9">
        <f t="shared" si="1178"/>
        <v>0</v>
      </c>
      <c r="Z143" s="28">
        <f t="shared" si="1179"/>
        <v>0</v>
      </c>
      <c r="AA143" s="8"/>
      <c r="AB143" s="155">
        <f>IF(OR($M143="",$M143=0),0,IF(AB$2&lt;10,VLOOKUP(TEXT($C143,"МММ"),'Расчет нагрузки'!$AA$2:$AE$13,AB$2,0),$D143*AB$2))</f>
        <v>0</v>
      </c>
      <c r="AC143" s="155">
        <f>IF(OR($Q143="",$Q143=0),0,IF(AC$2&lt;10,VLOOKUP(TEXT($C143,"МММ"),'Расчет нагрузки'!$AA$2:$AE$13,AC$2,0),$D143*AC$2))</f>
        <v>0</v>
      </c>
      <c r="AD143" s="8"/>
      <c r="AE143" s="69">
        <v>1</v>
      </c>
      <c r="AF143" s="69">
        <v>1</v>
      </c>
      <c r="AG143" s="8"/>
      <c r="AH143" s="17">
        <f t="shared" si="1136"/>
        <v>0</v>
      </c>
      <c r="AI143" s="17">
        <f t="shared" si="1137"/>
        <v>0</v>
      </c>
      <c r="AJ143" s="17">
        <f t="shared" si="1138"/>
        <v>0</v>
      </c>
      <c r="AK143" s="17">
        <f t="shared" si="1180"/>
        <v>0</v>
      </c>
      <c r="AL143" s="17">
        <f t="shared" si="1140"/>
        <v>0</v>
      </c>
      <c r="AM143" s="17">
        <f t="shared" si="1141"/>
        <v>0</v>
      </c>
      <c r="AN143" s="17">
        <f t="shared" si="1142"/>
        <v>0</v>
      </c>
      <c r="AO143" s="17">
        <f t="shared" si="1181"/>
        <v>0</v>
      </c>
      <c r="AP143" s="18">
        <f t="shared" si="1144"/>
        <v>0</v>
      </c>
      <c r="AQ143" s="18">
        <f t="shared" si="1145"/>
        <v>0</v>
      </c>
      <c r="AR143" s="18">
        <f t="shared" si="1146"/>
        <v>0</v>
      </c>
      <c r="AS143" s="18">
        <f t="shared" si="1182"/>
        <v>0</v>
      </c>
      <c r="AT143" s="18">
        <f t="shared" si="1148"/>
        <v>0</v>
      </c>
      <c r="AU143" s="18">
        <f t="shared" si="1149"/>
        <v>0</v>
      </c>
      <c r="AV143" s="18">
        <f t="shared" si="1150"/>
        <v>0</v>
      </c>
      <c r="AW143" s="18">
        <f t="shared" si="1183"/>
        <v>0</v>
      </c>
      <c r="AX143" s="4"/>
    </row>
    <row r="144" spans="1:50" outlineLevel="1">
      <c r="A144" s="8" t="str">
        <f>IF(C144=Форма!$B$7*1,"1 месяц",IF(C144&gt;Форма!$B$7,(LEFT(A143,SEARCH(" ",A143,1)-1)+1)&amp;" месяц",""))</f>
        <v>16 месяц</v>
      </c>
      <c r="B144" s="32" t="str">
        <f>IF(SUM($E$6:$L144)=0,"-",IF(SUM($E144:$L144)&gt;0,IF(AND($C144&gt;=$B$1,$C144&lt;=$B$2)*1=1,$A$1,"факт"),"прогноз"))</f>
        <v>-</v>
      </c>
      <c r="C144" s="33">
        <v>45839</v>
      </c>
      <c r="D144" s="34">
        <f>VLOOKUP($C144,'F1'!$A:$B,2,0)</f>
        <v>23</v>
      </c>
      <c r="E144" s="60"/>
      <c r="F144" s="60"/>
      <c r="G144" s="59"/>
      <c r="H144" s="59"/>
      <c r="I144" s="60"/>
      <c r="J144" s="60"/>
      <c r="K144" s="59"/>
      <c r="L144" s="59"/>
      <c r="M144" s="204">
        <f t="shared" si="1166"/>
        <v>0</v>
      </c>
      <c r="N144" s="15">
        <f t="shared" si="1167"/>
        <v>0</v>
      </c>
      <c r="O144" s="15">
        <f t="shared" si="1168"/>
        <v>0</v>
      </c>
      <c r="P144" s="15">
        <f t="shared" si="1169"/>
        <v>0</v>
      </c>
      <c r="Q144" s="204">
        <f t="shared" si="1170"/>
        <v>0</v>
      </c>
      <c r="R144" s="15">
        <f t="shared" si="1171"/>
        <v>0</v>
      </c>
      <c r="S144" s="15">
        <f t="shared" si="1172"/>
        <v>0</v>
      </c>
      <c r="T144" s="15">
        <f t="shared" si="1173"/>
        <v>0</v>
      </c>
      <c r="U144" s="9">
        <f t="shared" si="1174"/>
        <v>0</v>
      </c>
      <c r="V144" s="9">
        <f t="shared" si="1175"/>
        <v>0</v>
      </c>
      <c r="W144" s="28">
        <f t="shared" si="1176"/>
        <v>0</v>
      </c>
      <c r="X144" s="9">
        <f t="shared" si="1177"/>
        <v>0</v>
      </c>
      <c r="Y144" s="9">
        <f t="shared" si="1178"/>
        <v>0</v>
      </c>
      <c r="Z144" s="28">
        <f t="shared" si="1179"/>
        <v>0</v>
      </c>
      <c r="AA144" s="8"/>
      <c r="AB144" s="155">
        <f>IF(OR($M144="",$M144=0),0,IF(AB$2&lt;10,VLOOKUP(TEXT($C144,"МММ"),'Расчет нагрузки'!$AA$2:$AE$13,AB$2,0),$D144*AB$2))</f>
        <v>0</v>
      </c>
      <c r="AC144" s="155">
        <f>IF(OR($Q144="",$Q144=0),0,IF(AC$2&lt;10,VLOOKUP(TEXT($C144,"МММ"),'Расчет нагрузки'!$AA$2:$AE$13,AC$2,0),$D144*AC$2))</f>
        <v>0</v>
      </c>
      <c r="AD144" s="8"/>
      <c r="AE144" s="69">
        <v>1</v>
      </c>
      <c r="AF144" s="69">
        <v>1</v>
      </c>
      <c r="AG144" s="8"/>
      <c r="AH144" s="17">
        <f t="shared" si="1136"/>
        <v>0</v>
      </c>
      <c r="AI144" s="17">
        <f t="shared" si="1137"/>
        <v>0</v>
      </c>
      <c r="AJ144" s="17">
        <f t="shared" si="1138"/>
        <v>0</v>
      </c>
      <c r="AK144" s="17">
        <f t="shared" si="1180"/>
        <v>0</v>
      </c>
      <c r="AL144" s="17">
        <f t="shared" si="1140"/>
        <v>0</v>
      </c>
      <c r="AM144" s="17">
        <f t="shared" si="1141"/>
        <v>0</v>
      </c>
      <c r="AN144" s="17">
        <f t="shared" si="1142"/>
        <v>0</v>
      </c>
      <c r="AO144" s="17">
        <f t="shared" si="1181"/>
        <v>0</v>
      </c>
      <c r="AP144" s="18">
        <f t="shared" si="1144"/>
        <v>0</v>
      </c>
      <c r="AQ144" s="18">
        <f t="shared" si="1145"/>
        <v>0</v>
      </c>
      <c r="AR144" s="18">
        <f t="shared" si="1146"/>
        <v>0</v>
      </c>
      <c r="AS144" s="18">
        <f t="shared" si="1182"/>
        <v>0</v>
      </c>
      <c r="AT144" s="18">
        <f t="shared" si="1148"/>
        <v>0</v>
      </c>
      <c r="AU144" s="18">
        <f t="shared" si="1149"/>
        <v>0</v>
      </c>
      <c r="AV144" s="18">
        <f t="shared" si="1150"/>
        <v>0</v>
      </c>
      <c r="AW144" s="18">
        <f t="shared" si="1183"/>
        <v>0</v>
      </c>
      <c r="AX144" s="4"/>
    </row>
    <row r="145" spans="1:50" outlineLevel="1">
      <c r="A145" s="8" t="str">
        <f>IF(C145=Форма!$B$7*1,"1 месяц",IF(C145&gt;Форма!$B$7,(LEFT(A144,SEARCH(" ",A144,1)-1)+1)&amp;" месяц",""))</f>
        <v>17 месяц</v>
      </c>
      <c r="B145" s="32" t="str">
        <f>IF(SUM($E$6:$L145)=0,"-",IF(SUM($E145:$L145)&gt;0,IF(AND($C145&gt;=$B$1,$C145&lt;=$B$2)*1=1,$A$1,"факт"),"прогноз"))</f>
        <v>-</v>
      </c>
      <c r="C145" s="33">
        <v>45870</v>
      </c>
      <c r="D145" s="34">
        <f>VLOOKUP($C145,'F1'!$A:$B,2,0)</f>
        <v>21</v>
      </c>
      <c r="E145" s="60"/>
      <c r="F145" s="60"/>
      <c r="G145" s="59"/>
      <c r="H145" s="59"/>
      <c r="I145" s="60"/>
      <c r="J145" s="60"/>
      <c r="K145" s="59"/>
      <c r="L145" s="59"/>
      <c r="M145" s="204">
        <f t="shared" si="1166"/>
        <v>0</v>
      </c>
      <c r="N145" s="15">
        <f t="shared" si="1167"/>
        <v>0</v>
      </c>
      <c r="O145" s="15">
        <f t="shared" si="1168"/>
        <v>0</v>
      </c>
      <c r="P145" s="15">
        <f t="shared" si="1169"/>
        <v>0</v>
      </c>
      <c r="Q145" s="204">
        <f t="shared" si="1170"/>
        <v>0</v>
      </c>
      <c r="R145" s="15">
        <f t="shared" si="1171"/>
        <v>0</v>
      </c>
      <c r="S145" s="15">
        <f t="shared" si="1172"/>
        <v>0</v>
      </c>
      <c r="T145" s="15">
        <f t="shared" si="1173"/>
        <v>0</v>
      </c>
      <c r="U145" s="9">
        <f t="shared" si="1174"/>
        <v>0</v>
      </c>
      <c r="V145" s="9">
        <f t="shared" si="1175"/>
        <v>0</v>
      </c>
      <c r="W145" s="28">
        <f t="shared" si="1176"/>
        <v>0</v>
      </c>
      <c r="X145" s="9">
        <f t="shared" si="1177"/>
        <v>0</v>
      </c>
      <c r="Y145" s="9">
        <f t="shared" si="1178"/>
        <v>0</v>
      </c>
      <c r="Z145" s="28">
        <f t="shared" si="1179"/>
        <v>0</v>
      </c>
      <c r="AA145" s="8"/>
      <c r="AB145" s="155">
        <f>IF(OR($M145="",$M145=0),0,IF(AB$2&lt;10,VLOOKUP(TEXT($C145,"МММ"),'Расчет нагрузки'!$AA$2:$AE$13,AB$2,0),$D145*AB$2))</f>
        <v>0</v>
      </c>
      <c r="AC145" s="155">
        <f>IF(OR($Q145="",$Q145=0),0,IF(AC$2&lt;10,VLOOKUP(TEXT($C145,"МММ"),'Расчет нагрузки'!$AA$2:$AE$13,AC$2,0),$D145*AC$2))</f>
        <v>0</v>
      </c>
      <c r="AD145" s="8"/>
      <c r="AE145" s="69">
        <v>1</v>
      </c>
      <c r="AF145" s="69">
        <v>1</v>
      </c>
      <c r="AG145" s="8"/>
      <c r="AH145" s="17">
        <f t="shared" si="1136"/>
        <v>0</v>
      </c>
      <c r="AI145" s="17">
        <f t="shared" si="1137"/>
        <v>0</v>
      </c>
      <c r="AJ145" s="17">
        <f t="shared" si="1138"/>
        <v>0</v>
      </c>
      <c r="AK145" s="17">
        <f t="shared" si="1180"/>
        <v>0</v>
      </c>
      <c r="AL145" s="17">
        <f t="shared" si="1140"/>
        <v>0</v>
      </c>
      <c r="AM145" s="17">
        <f t="shared" si="1141"/>
        <v>0</v>
      </c>
      <c r="AN145" s="17">
        <f t="shared" si="1142"/>
        <v>0</v>
      </c>
      <c r="AO145" s="17">
        <f t="shared" si="1181"/>
        <v>0</v>
      </c>
      <c r="AP145" s="18">
        <f t="shared" si="1144"/>
        <v>0</v>
      </c>
      <c r="AQ145" s="18">
        <f t="shared" si="1145"/>
        <v>0</v>
      </c>
      <c r="AR145" s="18">
        <f t="shared" si="1146"/>
        <v>0</v>
      </c>
      <c r="AS145" s="18">
        <f t="shared" si="1182"/>
        <v>0</v>
      </c>
      <c r="AT145" s="18">
        <f t="shared" si="1148"/>
        <v>0</v>
      </c>
      <c r="AU145" s="18">
        <f t="shared" si="1149"/>
        <v>0</v>
      </c>
      <c r="AV145" s="18">
        <f t="shared" si="1150"/>
        <v>0</v>
      </c>
      <c r="AW145" s="18">
        <f t="shared" si="1183"/>
        <v>0</v>
      </c>
      <c r="AX145" s="4"/>
    </row>
    <row r="146" spans="1:50" outlineLevel="1">
      <c r="A146" s="8" t="str">
        <f>IF(C146=Форма!$B$7*1,"1 месяц",IF(C146&gt;Форма!$B$7,(LEFT(A145,SEARCH(" ",A145,1)-1)+1)&amp;" месяц",""))</f>
        <v>18 месяц</v>
      </c>
      <c r="B146" s="32" t="str">
        <f>IF(SUM($E$6:$L146)=0,"-",IF(SUM($E146:$L146)&gt;0,IF(AND($C146&gt;=$B$1,$C146&lt;=$B$2)*1=1,$A$1,"факт"),"прогноз"))</f>
        <v>-</v>
      </c>
      <c r="C146" s="33">
        <v>45901</v>
      </c>
      <c r="D146" s="34">
        <f>VLOOKUP($C146,'F1'!$A:$B,2,0)</f>
        <v>22</v>
      </c>
      <c r="E146" s="60"/>
      <c r="F146" s="60"/>
      <c r="G146" s="59"/>
      <c r="H146" s="59"/>
      <c r="I146" s="60"/>
      <c r="J146" s="60"/>
      <c r="K146" s="59"/>
      <c r="L146" s="59"/>
      <c r="M146" s="204">
        <f t="shared" si="1166"/>
        <v>0</v>
      </c>
      <c r="N146" s="15">
        <f t="shared" si="1167"/>
        <v>0</v>
      </c>
      <c r="O146" s="15">
        <f t="shared" si="1168"/>
        <v>0</v>
      </c>
      <c r="P146" s="15">
        <f t="shared" si="1169"/>
        <v>0</v>
      </c>
      <c r="Q146" s="204">
        <f t="shared" si="1170"/>
        <v>0</v>
      </c>
      <c r="R146" s="15">
        <f t="shared" si="1171"/>
        <v>0</v>
      </c>
      <c r="S146" s="15">
        <f t="shared" si="1172"/>
        <v>0</v>
      </c>
      <c r="T146" s="15">
        <f t="shared" si="1173"/>
        <v>0</v>
      </c>
      <c r="U146" s="9">
        <f t="shared" si="1174"/>
        <v>0</v>
      </c>
      <c r="V146" s="9">
        <f t="shared" si="1175"/>
        <v>0</v>
      </c>
      <c r="W146" s="28">
        <f t="shared" si="1176"/>
        <v>0</v>
      </c>
      <c r="X146" s="9">
        <f t="shared" si="1177"/>
        <v>0</v>
      </c>
      <c r="Y146" s="9">
        <f t="shared" si="1178"/>
        <v>0</v>
      </c>
      <c r="Z146" s="28">
        <f t="shared" si="1179"/>
        <v>0</v>
      </c>
      <c r="AA146" s="8"/>
      <c r="AB146" s="155">
        <f>IF(OR($M146="",$M146=0),0,IF(AB$2&lt;10,VLOOKUP(TEXT($C146,"МММ"),'Расчет нагрузки'!$AA$2:$AE$13,AB$2,0),$D146*AB$2))</f>
        <v>0</v>
      </c>
      <c r="AC146" s="155">
        <f>IF(OR($Q146="",$Q146=0),0,IF(AC$2&lt;10,VLOOKUP(TEXT($C146,"МММ"),'Расчет нагрузки'!$AA$2:$AE$13,AC$2,0),$D146*AC$2))</f>
        <v>0</v>
      </c>
      <c r="AD146" s="8"/>
      <c r="AE146" s="69">
        <v>1</v>
      </c>
      <c r="AF146" s="69">
        <v>1</v>
      </c>
      <c r="AG146" s="8"/>
      <c r="AH146" s="17">
        <f t="shared" si="1136"/>
        <v>0</v>
      </c>
      <c r="AI146" s="17">
        <f t="shared" si="1137"/>
        <v>0</v>
      </c>
      <c r="AJ146" s="17">
        <f t="shared" si="1138"/>
        <v>0</v>
      </c>
      <c r="AK146" s="17">
        <f t="shared" si="1180"/>
        <v>0</v>
      </c>
      <c r="AL146" s="17">
        <f t="shared" si="1140"/>
        <v>0</v>
      </c>
      <c r="AM146" s="17">
        <f t="shared" si="1141"/>
        <v>0</v>
      </c>
      <c r="AN146" s="17">
        <f t="shared" si="1142"/>
        <v>0</v>
      </c>
      <c r="AO146" s="17">
        <f t="shared" si="1181"/>
        <v>0</v>
      </c>
      <c r="AP146" s="18">
        <f t="shared" si="1144"/>
        <v>0</v>
      </c>
      <c r="AQ146" s="18">
        <f t="shared" si="1145"/>
        <v>0</v>
      </c>
      <c r="AR146" s="18">
        <f t="shared" si="1146"/>
        <v>0</v>
      </c>
      <c r="AS146" s="18">
        <f t="shared" si="1182"/>
        <v>0</v>
      </c>
      <c r="AT146" s="18">
        <f t="shared" si="1148"/>
        <v>0</v>
      </c>
      <c r="AU146" s="18">
        <f t="shared" si="1149"/>
        <v>0</v>
      </c>
      <c r="AV146" s="18">
        <f t="shared" si="1150"/>
        <v>0</v>
      </c>
      <c r="AW146" s="18">
        <f t="shared" si="1183"/>
        <v>0</v>
      </c>
      <c r="AX146" s="4"/>
    </row>
    <row r="147" spans="1:50" outlineLevel="1">
      <c r="A147" s="8" t="str">
        <f>IF(C147=Форма!$B$7*1,"1 месяц",IF(C147&gt;Форма!$B$7,(LEFT(A146,SEARCH(" ",A146,1)-1)+1)&amp;" месяц",""))</f>
        <v>19 месяц</v>
      </c>
      <c r="B147" s="32" t="str">
        <f>IF(SUM($E$6:$L147)=0,"-",IF(SUM($E147:$L147)&gt;0,IF(AND($C147&gt;=$B$1,$C147&lt;=$B$2)*1=1,$A$1,"факт"),"прогноз"))</f>
        <v>-</v>
      </c>
      <c r="C147" s="33">
        <v>45931</v>
      </c>
      <c r="D147" s="34">
        <f>VLOOKUP($C147,'F1'!$A:$B,2,0)</f>
        <v>23</v>
      </c>
      <c r="E147" s="60"/>
      <c r="F147" s="60"/>
      <c r="G147" s="59"/>
      <c r="H147" s="59"/>
      <c r="I147" s="60"/>
      <c r="J147" s="60"/>
      <c r="K147" s="59"/>
      <c r="L147" s="59"/>
      <c r="M147" s="204">
        <f t="shared" si="1166"/>
        <v>0</v>
      </c>
      <c r="N147" s="15">
        <f t="shared" si="1167"/>
        <v>0</v>
      </c>
      <c r="O147" s="15">
        <f t="shared" si="1168"/>
        <v>0</v>
      </c>
      <c r="P147" s="15">
        <f t="shared" si="1169"/>
        <v>0</v>
      </c>
      <c r="Q147" s="204">
        <f t="shared" si="1170"/>
        <v>0</v>
      </c>
      <c r="R147" s="15">
        <f t="shared" si="1171"/>
        <v>0</v>
      </c>
      <c r="S147" s="15">
        <f t="shared" si="1172"/>
        <v>0</v>
      </c>
      <c r="T147" s="15">
        <f t="shared" si="1173"/>
        <v>0</v>
      </c>
      <c r="U147" s="9">
        <f t="shared" si="1174"/>
        <v>0</v>
      </c>
      <c r="V147" s="9">
        <f t="shared" si="1175"/>
        <v>0</v>
      </c>
      <c r="W147" s="28">
        <f t="shared" si="1176"/>
        <v>0</v>
      </c>
      <c r="X147" s="9">
        <f t="shared" si="1177"/>
        <v>0</v>
      </c>
      <c r="Y147" s="9">
        <f t="shared" si="1178"/>
        <v>0</v>
      </c>
      <c r="Z147" s="28">
        <f t="shared" si="1179"/>
        <v>0</v>
      </c>
      <c r="AA147" s="8"/>
      <c r="AB147" s="155">
        <f>IF(OR($M147="",$M147=0),0,IF(AB$2&lt;10,VLOOKUP(TEXT($C147,"МММ"),'Расчет нагрузки'!$AA$2:$AE$13,AB$2,0),$D147*AB$2))</f>
        <v>0</v>
      </c>
      <c r="AC147" s="155">
        <f>IF(OR($Q147="",$Q147=0),0,IF(AC$2&lt;10,VLOOKUP(TEXT($C147,"МММ"),'Расчет нагрузки'!$AA$2:$AE$13,AC$2,0),$D147*AC$2))</f>
        <v>0</v>
      </c>
      <c r="AD147" s="8"/>
      <c r="AE147" s="69">
        <v>1</v>
      </c>
      <c r="AF147" s="69">
        <v>1</v>
      </c>
      <c r="AG147" s="8"/>
      <c r="AH147" s="17">
        <f t="shared" si="1136"/>
        <v>0</v>
      </c>
      <c r="AI147" s="17">
        <f t="shared" si="1137"/>
        <v>0</v>
      </c>
      <c r="AJ147" s="17">
        <f t="shared" si="1138"/>
        <v>0</v>
      </c>
      <c r="AK147" s="17">
        <f t="shared" si="1180"/>
        <v>0</v>
      </c>
      <c r="AL147" s="17">
        <f t="shared" si="1140"/>
        <v>0</v>
      </c>
      <c r="AM147" s="17">
        <f t="shared" si="1141"/>
        <v>0</v>
      </c>
      <c r="AN147" s="17">
        <f t="shared" si="1142"/>
        <v>0</v>
      </c>
      <c r="AO147" s="17">
        <f t="shared" si="1181"/>
        <v>0</v>
      </c>
      <c r="AP147" s="18">
        <f t="shared" si="1144"/>
        <v>0</v>
      </c>
      <c r="AQ147" s="18">
        <f t="shared" si="1145"/>
        <v>0</v>
      </c>
      <c r="AR147" s="18">
        <f t="shared" si="1146"/>
        <v>0</v>
      </c>
      <c r="AS147" s="18">
        <f t="shared" si="1182"/>
        <v>0</v>
      </c>
      <c r="AT147" s="18">
        <f t="shared" si="1148"/>
        <v>0</v>
      </c>
      <c r="AU147" s="18">
        <f t="shared" si="1149"/>
        <v>0</v>
      </c>
      <c r="AV147" s="18">
        <f t="shared" si="1150"/>
        <v>0</v>
      </c>
      <c r="AW147" s="18">
        <f t="shared" si="1183"/>
        <v>0</v>
      </c>
      <c r="AX147" s="4"/>
    </row>
    <row r="148" spans="1:50" outlineLevel="1">
      <c r="A148" s="8" t="str">
        <f>IF(C148=Форма!$B$7*1,"1 месяц",IF(C148&gt;Форма!$B$7,(LEFT(A147,SEARCH(" ",A147,1)-1)+1)&amp;" месяц",""))</f>
        <v>20 месяц</v>
      </c>
      <c r="B148" s="32" t="str">
        <f>IF(SUM($E$6:$L148)=0,"-",IF(SUM($E148:$L148)&gt;0,IF(AND($C148&gt;=$B$1,$C148&lt;=$B$2)*1=1,$A$1,"факт"),"прогноз"))</f>
        <v>-</v>
      </c>
      <c r="C148" s="33">
        <v>45962</v>
      </c>
      <c r="D148" s="34">
        <f>VLOOKUP($C148,'F1'!$A:$B,2,0)</f>
        <v>18</v>
      </c>
      <c r="E148" s="60"/>
      <c r="F148" s="60"/>
      <c r="G148" s="59"/>
      <c r="H148" s="59"/>
      <c r="I148" s="60"/>
      <c r="J148" s="60"/>
      <c r="K148" s="59"/>
      <c r="L148" s="59"/>
      <c r="M148" s="204">
        <f t="shared" si="1166"/>
        <v>0</v>
      </c>
      <c r="N148" s="15">
        <f t="shared" si="1167"/>
        <v>0</v>
      </c>
      <c r="O148" s="15">
        <f t="shared" si="1168"/>
        <v>0</v>
      </c>
      <c r="P148" s="15">
        <f t="shared" si="1169"/>
        <v>0</v>
      </c>
      <c r="Q148" s="204">
        <f t="shared" si="1170"/>
        <v>0</v>
      </c>
      <c r="R148" s="15">
        <f t="shared" si="1171"/>
        <v>0</v>
      </c>
      <c r="S148" s="15">
        <f t="shared" si="1172"/>
        <v>0</v>
      </c>
      <c r="T148" s="15">
        <f t="shared" si="1173"/>
        <v>0</v>
      </c>
      <c r="U148" s="9">
        <f t="shared" si="1174"/>
        <v>0</v>
      </c>
      <c r="V148" s="9">
        <f t="shared" si="1175"/>
        <v>0</v>
      </c>
      <c r="W148" s="28">
        <f t="shared" si="1176"/>
        <v>0</v>
      </c>
      <c r="X148" s="9">
        <f t="shared" si="1177"/>
        <v>0</v>
      </c>
      <c r="Y148" s="9">
        <f t="shared" si="1178"/>
        <v>0</v>
      </c>
      <c r="Z148" s="28">
        <f t="shared" si="1179"/>
        <v>0</v>
      </c>
      <c r="AA148" s="8"/>
      <c r="AB148" s="155">
        <f>IF(OR($M148="",$M148=0),0,IF(AB$2&lt;10,VLOOKUP(TEXT($C148,"МММ"),'Расчет нагрузки'!$AA$2:$AE$13,AB$2,0),$D148*AB$2))</f>
        <v>0</v>
      </c>
      <c r="AC148" s="155">
        <f>IF(OR($Q148="",$Q148=0),0,IF(AC$2&lt;10,VLOOKUP(TEXT($C148,"МММ"),'Расчет нагрузки'!$AA$2:$AE$13,AC$2,0),$D148*AC$2))</f>
        <v>0</v>
      </c>
      <c r="AD148" s="8"/>
      <c r="AE148" s="69">
        <v>1</v>
      </c>
      <c r="AF148" s="69">
        <v>1</v>
      </c>
      <c r="AG148" s="8"/>
      <c r="AH148" s="17">
        <f t="shared" si="1136"/>
        <v>0</v>
      </c>
      <c r="AI148" s="17">
        <f t="shared" si="1137"/>
        <v>0</v>
      </c>
      <c r="AJ148" s="17">
        <f t="shared" si="1138"/>
        <v>0</v>
      </c>
      <c r="AK148" s="17">
        <f t="shared" si="1180"/>
        <v>0</v>
      </c>
      <c r="AL148" s="17">
        <f t="shared" si="1140"/>
        <v>0</v>
      </c>
      <c r="AM148" s="17">
        <f t="shared" si="1141"/>
        <v>0</v>
      </c>
      <c r="AN148" s="17">
        <f t="shared" si="1142"/>
        <v>0</v>
      </c>
      <c r="AO148" s="17">
        <f t="shared" si="1181"/>
        <v>0</v>
      </c>
      <c r="AP148" s="18">
        <f t="shared" si="1144"/>
        <v>0</v>
      </c>
      <c r="AQ148" s="18">
        <f t="shared" si="1145"/>
        <v>0</v>
      </c>
      <c r="AR148" s="18">
        <f t="shared" si="1146"/>
        <v>0</v>
      </c>
      <c r="AS148" s="18">
        <f t="shared" si="1182"/>
        <v>0</v>
      </c>
      <c r="AT148" s="18">
        <f t="shared" si="1148"/>
        <v>0</v>
      </c>
      <c r="AU148" s="18">
        <f t="shared" si="1149"/>
        <v>0</v>
      </c>
      <c r="AV148" s="18">
        <f t="shared" si="1150"/>
        <v>0</v>
      </c>
      <c r="AW148" s="18">
        <f t="shared" si="1183"/>
        <v>0</v>
      </c>
      <c r="AX148" s="4"/>
    </row>
    <row r="149" spans="1:50" outlineLevel="1">
      <c r="A149" s="8" t="str">
        <f>IF(C149=Форма!$B$7*1,"1 месяц",IF(C149&gt;Форма!$B$7,(LEFT(A148,SEARCH(" ",A148,1)-1)+1)&amp;" месяц",""))</f>
        <v>21 месяц</v>
      </c>
      <c r="B149" s="32" t="str">
        <f>IF(SUM($E$6:$L149)=0,"-",IF(SUM($E149:$L149)&gt;0,IF(AND($C149&gt;=$B$1,$C149&lt;=$B$2)*1=1,$A$1,"факт"),"прогноз"))</f>
        <v>-</v>
      </c>
      <c r="C149" s="33">
        <v>45992</v>
      </c>
      <c r="D149" s="34">
        <f>VLOOKUP($C149,'F1'!$A:$B,2,0)</f>
        <v>23</v>
      </c>
      <c r="E149" s="60"/>
      <c r="F149" s="60"/>
      <c r="G149" s="59"/>
      <c r="H149" s="59"/>
      <c r="I149" s="60"/>
      <c r="J149" s="60"/>
      <c r="K149" s="59"/>
      <c r="L149" s="59"/>
      <c r="M149" s="204">
        <f t="shared" si="1166"/>
        <v>0</v>
      </c>
      <c r="N149" s="15">
        <f t="shared" si="1167"/>
        <v>0</v>
      </c>
      <c r="O149" s="15">
        <f t="shared" si="1168"/>
        <v>0</v>
      </c>
      <c r="P149" s="15">
        <f t="shared" si="1169"/>
        <v>0</v>
      </c>
      <c r="Q149" s="204">
        <f t="shared" si="1170"/>
        <v>0</v>
      </c>
      <c r="R149" s="15">
        <f t="shared" si="1171"/>
        <v>0</v>
      </c>
      <c r="S149" s="15">
        <f t="shared" si="1172"/>
        <v>0</v>
      </c>
      <c r="T149" s="15">
        <f t="shared" si="1173"/>
        <v>0</v>
      </c>
      <c r="U149" s="9">
        <f t="shared" si="1174"/>
        <v>0</v>
      </c>
      <c r="V149" s="9">
        <f t="shared" si="1175"/>
        <v>0</v>
      </c>
      <c r="W149" s="28">
        <f t="shared" si="1176"/>
        <v>0</v>
      </c>
      <c r="X149" s="9">
        <f t="shared" si="1177"/>
        <v>0</v>
      </c>
      <c r="Y149" s="9">
        <f t="shared" si="1178"/>
        <v>0</v>
      </c>
      <c r="Z149" s="28">
        <f t="shared" si="1179"/>
        <v>0</v>
      </c>
      <c r="AA149" s="8"/>
      <c r="AB149" s="155">
        <f>IF(OR($M149="",$M149=0),0,IF(AB$2&lt;10,VLOOKUP(TEXT($C149,"МММ"),'Расчет нагрузки'!$AA$2:$AE$13,AB$2,0),$D149*AB$2))</f>
        <v>0</v>
      </c>
      <c r="AC149" s="155">
        <f>IF(OR($Q149="",$Q149=0),0,IF(AC$2&lt;10,VLOOKUP(TEXT($C149,"МММ"),'Расчет нагрузки'!$AA$2:$AE$13,AC$2,0),$D149*AC$2))</f>
        <v>0</v>
      </c>
      <c r="AD149" s="8"/>
      <c r="AE149" s="69">
        <v>1</v>
      </c>
      <c r="AF149" s="69">
        <v>1</v>
      </c>
      <c r="AG149" s="8"/>
      <c r="AH149" s="17">
        <f t="shared" si="1136"/>
        <v>0</v>
      </c>
      <c r="AI149" s="17">
        <f t="shared" si="1137"/>
        <v>0</v>
      </c>
      <c r="AJ149" s="17">
        <f t="shared" si="1138"/>
        <v>0</v>
      </c>
      <c r="AK149" s="17">
        <f t="shared" si="1180"/>
        <v>0</v>
      </c>
      <c r="AL149" s="17">
        <f t="shared" si="1140"/>
        <v>0</v>
      </c>
      <c r="AM149" s="17">
        <f t="shared" si="1141"/>
        <v>0</v>
      </c>
      <c r="AN149" s="17">
        <f t="shared" si="1142"/>
        <v>0</v>
      </c>
      <c r="AO149" s="17">
        <f t="shared" si="1181"/>
        <v>0</v>
      </c>
      <c r="AP149" s="18">
        <f t="shared" si="1144"/>
        <v>0</v>
      </c>
      <c r="AQ149" s="18">
        <f t="shared" si="1145"/>
        <v>0</v>
      </c>
      <c r="AR149" s="18">
        <f t="shared" si="1146"/>
        <v>0</v>
      </c>
      <c r="AS149" s="18">
        <f t="shared" si="1182"/>
        <v>0</v>
      </c>
      <c r="AT149" s="18">
        <f t="shared" si="1148"/>
        <v>0</v>
      </c>
      <c r="AU149" s="18">
        <f t="shared" si="1149"/>
        <v>0</v>
      </c>
      <c r="AV149" s="18">
        <f t="shared" si="1150"/>
        <v>0</v>
      </c>
      <c r="AW149" s="18">
        <f t="shared" si="1183"/>
        <v>0</v>
      </c>
      <c r="AX149" s="4"/>
    </row>
    <row r="150" spans="1:50" outlineLevel="1">
      <c r="A150" s="8" t="str">
        <f>IF(C150=Форма!$B$7*1,"1 месяц",IF(C150&gt;Форма!$B$7,(LEFT(A149,SEARCH(" ",A149,1)-1)+1)&amp;" месяц",""))</f>
        <v>22 месяц</v>
      </c>
      <c r="B150" s="32" t="str">
        <f>IF(SUM($E$6:$L150)=0,"-",IF(SUM($E150:$L150)&gt;0,IF(AND($C150&gt;=$B$1,$C150&lt;=$B$2)*1=1,$A$1,"факт"),"прогноз"))</f>
        <v>-</v>
      </c>
      <c r="C150" s="33">
        <v>46023</v>
      </c>
      <c r="D150" s="34">
        <f>VLOOKUP($C150,'F1'!$A:$B,2,0)</f>
        <v>15</v>
      </c>
      <c r="E150" s="60"/>
      <c r="F150" s="60"/>
      <c r="G150" s="59"/>
      <c r="H150" s="59"/>
      <c r="I150" s="60"/>
      <c r="J150" s="60"/>
      <c r="K150" s="59"/>
      <c r="L150" s="59"/>
      <c r="M150" s="204">
        <f t="shared" si="1166"/>
        <v>0</v>
      </c>
      <c r="N150" s="15">
        <f t="shared" si="1167"/>
        <v>0</v>
      </c>
      <c r="O150" s="15">
        <f t="shared" si="1168"/>
        <v>0</v>
      </c>
      <c r="P150" s="15">
        <f t="shared" si="1169"/>
        <v>0</v>
      </c>
      <c r="Q150" s="204">
        <f t="shared" si="1170"/>
        <v>0</v>
      </c>
      <c r="R150" s="15">
        <f t="shared" si="1171"/>
        <v>0</v>
      </c>
      <c r="S150" s="15">
        <f t="shared" si="1172"/>
        <v>0</v>
      </c>
      <c r="T150" s="15">
        <f t="shared" si="1173"/>
        <v>0</v>
      </c>
      <c r="U150" s="9">
        <f t="shared" si="1174"/>
        <v>0</v>
      </c>
      <c r="V150" s="9">
        <f t="shared" si="1175"/>
        <v>0</v>
      </c>
      <c r="W150" s="28">
        <f t="shared" si="1176"/>
        <v>0</v>
      </c>
      <c r="X150" s="9">
        <f t="shared" si="1177"/>
        <v>0</v>
      </c>
      <c r="Y150" s="9">
        <f t="shared" si="1178"/>
        <v>0</v>
      </c>
      <c r="Z150" s="28">
        <f t="shared" si="1179"/>
        <v>0</v>
      </c>
      <c r="AA150" s="8"/>
      <c r="AB150" s="155">
        <f>IF(OR($M150="",$M150=0),0,IF(AB$2&lt;10,VLOOKUP(TEXT($C150,"МММ"),'Расчет нагрузки'!$AA$2:$AE$13,AB$2,0),$D150*AB$2))</f>
        <v>0</v>
      </c>
      <c r="AC150" s="155">
        <f>IF(OR($Q150="",$Q150=0),0,IF(AC$2&lt;10,VLOOKUP(TEXT($C150,"МММ"),'Расчет нагрузки'!$AA$2:$AE$13,AC$2,0),$D150*AC$2))</f>
        <v>0</v>
      </c>
      <c r="AD150" s="8"/>
      <c r="AE150" s="69">
        <v>1</v>
      </c>
      <c r="AF150" s="69">
        <v>1</v>
      </c>
      <c r="AG150" s="8"/>
      <c r="AH150" s="17">
        <f t="shared" ref="AH150:AH161" si="1184">ROUND(M150*$D150*AE150,0)</f>
        <v>0</v>
      </c>
      <c r="AI150" s="17">
        <f t="shared" ref="AI150:AI161" si="1185">ROUND(IF(AI$2*AH150&lt;0,0,AI$2*AH150),0)</f>
        <v>0</v>
      </c>
      <c r="AJ150" s="17">
        <f t="shared" ref="AJ150:AJ161" si="1186">ROUND(AJ$2*AH150,0)</f>
        <v>0</v>
      </c>
      <c r="AK150" s="17">
        <f t="shared" ref="AK150:AK161" si="1187">ROUND(AK$2*AH150,0)</f>
        <v>0</v>
      </c>
      <c r="AL150" s="17">
        <f t="shared" ref="AL150:AL161" si="1188">ROUND(Q150*$D150*AF150,0)</f>
        <v>0</v>
      </c>
      <c r="AM150" s="17">
        <f t="shared" ref="AM150:AM161" si="1189">ROUND(IF(AM$2*AL150&lt;0,0,AM$2*AL150),0)</f>
        <v>0</v>
      </c>
      <c r="AN150" s="17">
        <f t="shared" ref="AN150:AN161" si="1190">ROUND(AN$2*AL150,0)</f>
        <v>0</v>
      </c>
      <c r="AO150" s="17">
        <f t="shared" ref="AO150:AO161" si="1191">ROUND(AO$2*AL150,0)</f>
        <v>0</v>
      </c>
      <c r="AP150" s="18">
        <f t="shared" ref="AP150:AP161" si="1192">ROUND(MIN(AH150,AB150*AE150),0)</f>
        <v>0</v>
      </c>
      <c r="AQ150" s="18">
        <f t="shared" ref="AQ150:AQ161" si="1193">ROUND(IF(AQ$2*AP150&lt;0,0,AQ$2*AP150),0)</f>
        <v>0</v>
      </c>
      <c r="AR150" s="18">
        <f t="shared" ref="AR150:AR161" si="1194">ROUND(AR$2*AP150,0)</f>
        <v>0</v>
      </c>
      <c r="AS150" s="18">
        <f t="shared" ref="AS150:AS161" si="1195">ROUND(AS$2*AP150,0)</f>
        <v>0</v>
      </c>
      <c r="AT150" s="18">
        <f t="shared" ref="AT150:AT161" si="1196">ROUND(MIN(AL150,AC150*AF150),0)</f>
        <v>0</v>
      </c>
      <c r="AU150" s="18">
        <f t="shared" ref="AU150:AU161" si="1197">ROUND(IF(AU$2*AT150&lt;0,0,AU$2*AT150),0)</f>
        <v>0</v>
      </c>
      <c r="AV150" s="18">
        <f t="shared" ref="AV150:AV161" si="1198">ROUND(AV$2*AT150,0)</f>
        <v>0</v>
      </c>
      <c r="AW150" s="18">
        <f t="shared" ref="AW150:AW161" si="1199">ROUND(AW$2*AT150,0)</f>
        <v>0</v>
      </c>
      <c r="AX150" s="4"/>
    </row>
    <row r="151" spans="1:50" outlineLevel="1">
      <c r="A151" s="8" t="str">
        <f>IF(C151=Форма!$B$7*1,"1 месяц",IF(C151&gt;Форма!$B$7,(LEFT(A150,SEARCH(" ",A150,1)-1)+1)&amp;" месяц",""))</f>
        <v>23 месяц</v>
      </c>
      <c r="B151" s="32" t="str">
        <f>IF(SUM($E$6:$L151)=0,"-",IF(SUM($E151:$L151)&gt;0,IF(AND($C151&gt;=$B$1,$C151&lt;=$B$2)*1=1,$A$1,"факт"),"прогноз"))</f>
        <v>-</v>
      </c>
      <c r="C151" s="33">
        <v>46054</v>
      </c>
      <c r="D151" s="34">
        <f>VLOOKUP($C151,'F1'!$A:$B,2,0)</f>
        <v>19</v>
      </c>
      <c r="E151" s="60"/>
      <c r="F151" s="60"/>
      <c r="G151" s="59"/>
      <c r="H151" s="59"/>
      <c r="I151" s="60"/>
      <c r="J151" s="60"/>
      <c r="K151" s="59"/>
      <c r="L151" s="59"/>
      <c r="M151" s="204">
        <f t="shared" si="1166"/>
        <v>0</v>
      </c>
      <c r="N151" s="15">
        <f t="shared" si="1167"/>
        <v>0</v>
      </c>
      <c r="O151" s="15">
        <f t="shared" si="1168"/>
        <v>0</v>
      </c>
      <c r="P151" s="15">
        <f t="shared" si="1169"/>
        <v>0</v>
      </c>
      <c r="Q151" s="204">
        <f t="shared" si="1170"/>
        <v>0</v>
      </c>
      <c r="R151" s="15">
        <f t="shared" si="1171"/>
        <v>0</v>
      </c>
      <c r="S151" s="15">
        <f t="shared" si="1172"/>
        <v>0</v>
      </c>
      <c r="T151" s="15">
        <f t="shared" si="1173"/>
        <v>0</v>
      </c>
      <c r="U151" s="9">
        <f t="shared" si="1174"/>
        <v>0</v>
      </c>
      <c r="V151" s="9">
        <f t="shared" si="1175"/>
        <v>0</v>
      </c>
      <c r="W151" s="28">
        <f t="shared" si="1176"/>
        <v>0</v>
      </c>
      <c r="X151" s="9">
        <f t="shared" si="1177"/>
        <v>0</v>
      </c>
      <c r="Y151" s="9">
        <f t="shared" si="1178"/>
        <v>0</v>
      </c>
      <c r="Z151" s="28">
        <f t="shared" si="1179"/>
        <v>0</v>
      </c>
      <c r="AA151" s="8"/>
      <c r="AB151" s="155">
        <f>IF(OR($M151="",$M151=0),0,IF(AB$2&lt;10,VLOOKUP(TEXT($C151,"МММ"),'Расчет нагрузки'!$AA$2:$AE$13,AB$2,0),$D151*AB$2))</f>
        <v>0</v>
      </c>
      <c r="AC151" s="155">
        <f>IF(OR($Q151="",$Q151=0),0,IF(AC$2&lt;10,VLOOKUP(TEXT($C151,"МММ"),'Расчет нагрузки'!$AA$2:$AE$13,AC$2,0),$D151*AC$2))</f>
        <v>0</v>
      </c>
      <c r="AD151" s="8"/>
      <c r="AE151" s="69">
        <v>1</v>
      </c>
      <c r="AF151" s="69">
        <v>1</v>
      </c>
      <c r="AG151" s="8"/>
      <c r="AH151" s="17">
        <f t="shared" si="1184"/>
        <v>0</v>
      </c>
      <c r="AI151" s="17">
        <f t="shared" si="1185"/>
        <v>0</v>
      </c>
      <c r="AJ151" s="17">
        <f t="shared" si="1186"/>
        <v>0</v>
      </c>
      <c r="AK151" s="17">
        <f t="shared" si="1187"/>
        <v>0</v>
      </c>
      <c r="AL151" s="17">
        <f t="shared" si="1188"/>
        <v>0</v>
      </c>
      <c r="AM151" s="17">
        <f t="shared" si="1189"/>
        <v>0</v>
      </c>
      <c r="AN151" s="17">
        <f t="shared" si="1190"/>
        <v>0</v>
      </c>
      <c r="AO151" s="17">
        <f t="shared" si="1191"/>
        <v>0</v>
      </c>
      <c r="AP151" s="18">
        <f t="shared" si="1192"/>
        <v>0</v>
      </c>
      <c r="AQ151" s="18">
        <f t="shared" si="1193"/>
        <v>0</v>
      </c>
      <c r="AR151" s="18">
        <f t="shared" si="1194"/>
        <v>0</v>
      </c>
      <c r="AS151" s="18">
        <f t="shared" si="1195"/>
        <v>0</v>
      </c>
      <c r="AT151" s="18">
        <f t="shared" si="1196"/>
        <v>0</v>
      </c>
      <c r="AU151" s="18">
        <f t="shared" si="1197"/>
        <v>0</v>
      </c>
      <c r="AV151" s="18">
        <f t="shared" si="1198"/>
        <v>0</v>
      </c>
      <c r="AW151" s="18">
        <f t="shared" si="1199"/>
        <v>0</v>
      </c>
      <c r="AX151" s="4"/>
    </row>
    <row r="152" spans="1:50" outlineLevel="1">
      <c r="A152" s="8" t="str">
        <f>IF(C152=Форма!$B$7*1,"1 месяц",IF(C152&gt;Форма!$B$7,(LEFT(A151,SEARCH(" ",A151,1)-1)+1)&amp;" месяц",""))</f>
        <v>24 месяц</v>
      </c>
      <c r="B152" s="32" t="str">
        <f>IF(SUM($E$6:$L152)=0,"-",IF(SUM($E152:$L152)&gt;0,IF(AND($C152&gt;=$B$1,$C152&lt;=$B$2)*1=1,$A$1,"факт"),"прогноз"))</f>
        <v>-</v>
      </c>
      <c r="C152" s="33">
        <v>46082</v>
      </c>
      <c r="D152" s="34">
        <f>VLOOKUP($C152,'F1'!$A:$B,2,0)</f>
        <v>21</v>
      </c>
      <c r="E152" s="60"/>
      <c r="F152" s="60"/>
      <c r="G152" s="59"/>
      <c r="H152" s="59"/>
      <c r="I152" s="60"/>
      <c r="J152" s="60"/>
      <c r="K152" s="59"/>
      <c r="L152" s="59"/>
      <c r="M152" s="204">
        <f t="shared" si="1166"/>
        <v>0</v>
      </c>
      <c r="N152" s="15">
        <f t="shared" si="1167"/>
        <v>0</v>
      </c>
      <c r="O152" s="15">
        <f t="shared" si="1168"/>
        <v>0</v>
      </c>
      <c r="P152" s="15">
        <f t="shared" si="1169"/>
        <v>0</v>
      </c>
      <c r="Q152" s="204">
        <f t="shared" si="1170"/>
        <v>0</v>
      </c>
      <c r="R152" s="15">
        <f t="shared" si="1171"/>
        <v>0</v>
      </c>
      <c r="S152" s="15">
        <f t="shared" si="1172"/>
        <v>0</v>
      </c>
      <c r="T152" s="15">
        <f t="shared" si="1173"/>
        <v>0</v>
      </c>
      <c r="U152" s="9">
        <f t="shared" si="1174"/>
        <v>0</v>
      </c>
      <c r="V152" s="9">
        <f t="shared" si="1175"/>
        <v>0</v>
      </c>
      <c r="W152" s="28">
        <f t="shared" si="1176"/>
        <v>0</v>
      </c>
      <c r="X152" s="9">
        <f t="shared" si="1177"/>
        <v>0</v>
      </c>
      <c r="Y152" s="9">
        <f t="shared" si="1178"/>
        <v>0</v>
      </c>
      <c r="Z152" s="28">
        <f t="shared" si="1179"/>
        <v>0</v>
      </c>
      <c r="AA152" s="8"/>
      <c r="AB152" s="155">
        <f>IF(OR($M152="",$M152=0),0,IF(AB$2&lt;10,VLOOKUP(TEXT($C152,"МММ"),'Расчет нагрузки'!$AA$2:$AE$13,AB$2,0),$D152*AB$2))</f>
        <v>0</v>
      </c>
      <c r="AC152" s="155">
        <f>IF(OR($Q152="",$Q152=0),0,IF(AC$2&lt;10,VLOOKUP(TEXT($C152,"МММ"),'Расчет нагрузки'!$AA$2:$AE$13,AC$2,0),$D152*AC$2))</f>
        <v>0</v>
      </c>
      <c r="AD152" s="8"/>
      <c r="AE152" s="69">
        <v>1</v>
      </c>
      <c r="AF152" s="69">
        <v>1</v>
      </c>
      <c r="AG152" s="8"/>
      <c r="AH152" s="17">
        <f t="shared" si="1184"/>
        <v>0</v>
      </c>
      <c r="AI152" s="17">
        <f t="shared" si="1185"/>
        <v>0</v>
      </c>
      <c r="AJ152" s="17">
        <f t="shared" si="1186"/>
        <v>0</v>
      </c>
      <c r="AK152" s="17">
        <f t="shared" si="1187"/>
        <v>0</v>
      </c>
      <c r="AL152" s="17">
        <f t="shared" si="1188"/>
        <v>0</v>
      </c>
      <c r="AM152" s="17">
        <f t="shared" si="1189"/>
        <v>0</v>
      </c>
      <c r="AN152" s="17">
        <f t="shared" si="1190"/>
        <v>0</v>
      </c>
      <c r="AO152" s="17">
        <f t="shared" si="1191"/>
        <v>0</v>
      </c>
      <c r="AP152" s="18">
        <f t="shared" si="1192"/>
        <v>0</v>
      </c>
      <c r="AQ152" s="18">
        <f t="shared" si="1193"/>
        <v>0</v>
      </c>
      <c r="AR152" s="18">
        <f t="shared" si="1194"/>
        <v>0</v>
      </c>
      <c r="AS152" s="18">
        <f t="shared" si="1195"/>
        <v>0</v>
      </c>
      <c r="AT152" s="18">
        <f t="shared" si="1196"/>
        <v>0</v>
      </c>
      <c r="AU152" s="18">
        <f t="shared" si="1197"/>
        <v>0</v>
      </c>
      <c r="AV152" s="18">
        <f t="shared" si="1198"/>
        <v>0</v>
      </c>
      <c r="AW152" s="18">
        <f t="shared" si="1199"/>
        <v>0</v>
      </c>
      <c r="AX152" s="4"/>
    </row>
    <row r="153" spans="1:50" outlineLevel="1">
      <c r="A153" s="8" t="str">
        <f>IF(C153=Форма!$B$7*1,"1 месяц",IF(C153&gt;Форма!$B$7,(LEFT(A152,SEARCH(" ",A152,1)-1)+1)&amp;" месяц",""))</f>
        <v>25 месяц</v>
      </c>
      <c r="B153" s="32" t="str">
        <f>IF(SUM($E$6:$L153)=0,"-",IF(SUM($E153:$L153)&gt;0,IF(AND($C153&gt;=$B$1,$C153&lt;=$B$2)*1=1,$A$1,"факт"),"прогноз"))</f>
        <v>-</v>
      </c>
      <c r="C153" s="33">
        <v>46113</v>
      </c>
      <c r="D153" s="34">
        <f>VLOOKUP($C153,'F1'!$A:$B,2,0)</f>
        <v>22</v>
      </c>
      <c r="E153" s="60"/>
      <c r="F153" s="60"/>
      <c r="G153" s="59"/>
      <c r="H153" s="59"/>
      <c r="I153" s="60"/>
      <c r="J153" s="60"/>
      <c r="K153" s="59"/>
      <c r="L153" s="59"/>
      <c r="M153" s="204">
        <f t="shared" si="1166"/>
        <v>0</v>
      </c>
      <c r="N153" s="15">
        <f t="shared" si="1167"/>
        <v>0</v>
      </c>
      <c r="O153" s="15">
        <f t="shared" si="1168"/>
        <v>0</v>
      </c>
      <c r="P153" s="15">
        <f t="shared" si="1169"/>
        <v>0</v>
      </c>
      <c r="Q153" s="204">
        <f t="shared" si="1170"/>
        <v>0</v>
      </c>
      <c r="R153" s="15">
        <f t="shared" si="1171"/>
        <v>0</v>
      </c>
      <c r="S153" s="15">
        <f t="shared" si="1172"/>
        <v>0</v>
      </c>
      <c r="T153" s="15">
        <f t="shared" si="1173"/>
        <v>0</v>
      </c>
      <c r="U153" s="9">
        <f t="shared" si="1174"/>
        <v>0</v>
      </c>
      <c r="V153" s="9">
        <f t="shared" si="1175"/>
        <v>0</v>
      </c>
      <c r="W153" s="28">
        <f t="shared" si="1176"/>
        <v>0</v>
      </c>
      <c r="X153" s="9">
        <f t="shared" si="1177"/>
        <v>0</v>
      </c>
      <c r="Y153" s="9">
        <f t="shared" si="1178"/>
        <v>0</v>
      </c>
      <c r="Z153" s="28">
        <f t="shared" si="1179"/>
        <v>0</v>
      </c>
      <c r="AA153" s="8"/>
      <c r="AB153" s="155">
        <f>IF(OR($M153="",$M153=0),0,IF(AB$2&lt;10,VLOOKUP(TEXT($C153,"МММ"),'Расчет нагрузки'!$AA$2:$AE$13,AB$2,0),$D153*AB$2))</f>
        <v>0</v>
      </c>
      <c r="AC153" s="155">
        <f>IF(OR($Q153="",$Q153=0),0,IF(AC$2&lt;10,VLOOKUP(TEXT($C153,"МММ"),'Расчет нагрузки'!$AA$2:$AE$13,AC$2,0),$D153*AC$2))</f>
        <v>0</v>
      </c>
      <c r="AD153" s="8"/>
      <c r="AE153" s="69">
        <v>1</v>
      </c>
      <c r="AF153" s="69">
        <v>1</v>
      </c>
      <c r="AG153" s="8"/>
      <c r="AH153" s="17">
        <f t="shared" si="1184"/>
        <v>0</v>
      </c>
      <c r="AI153" s="17">
        <f t="shared" si="1185"/>
        <v>0</v>
      </c>
      <c r="AJ153" s="17">
        <f t="shared" si="1186"/>
        <v>0</v>
      </c>
      <c r="AK153" s="17">
        <f t="shared" si="1187"/>
        <v>0</v>
      </c>
      <c r="AL153" s="17">
        <f t="shared" si="1188"/>
        <v>0</v>
      </c>
      <c r="AM153" s="17">
        <f t="shared" si="1189"/>
        <v>0</v>
      </c>
      <c r="AN153" s="17">
        <f t="shared" si="1190"/>
        <v>0</v>
      </c>
      <c r="AO153" s="17">
        <f t="shared" si="1191"/>
        <v>0</v>
      </c>
      <c r="AP153" s="18">
        <f t="shared" si="1192"/>
        <v>0</v>
      </c>
      <c r="AQ153" s="18">
        <f t="shared" si="1193"/>
        <v>0</v>
      </c>
      <c r="AR153" s="18">
        <f t="shared" si="1194"/>
        <v>0</v>
      </c>
      <c r="AS153" s="18">
        <f t="shared" si="1195"/>
        <v>0</v>
      </c>
      <c r="AT153" s="18">
        <f t="shared" si="1196"/>
        <v>0</v>
      </c>
      <c r="AU153" s="18">
        <f t="shared" si="1197"/>
        <v>0</v>
      </c>
      <c r="AV153" s="18">
        <f t="shared" si="1198"/>
        <v>0</v>
      </c>
      <c r="AW153" s="18">
        <f t="shared" si="1199"/>
        <v>0</v>
      </c>
      <c r="AX153" s="4"/>
    </row>
    <row r="154" spans="1:50" outlineLevel="1">
      <c r="A154" s="8" t="str">
        <f>IF(C154=Форма!$B$7*1,"1 месяц",IF(C154&gt;Форма!$B$7,(LEFT(A153,SEARCH(" ",A153,1)-1)+1)&amp;" месяц",""))</f>
        <v>26 месяц</v>
      </c>
      <c r="B154" s="32" t="str">
        <f>IF(SUM($E$6:$L154)=0,"-",IF(SUM($E154:$L154)&gt;0,IF(AND($C154&gt;=$B$1,$C154&lt;=$B$2)*1=1,$A$1,"факт"),"прогноз"))</f>
        <v>-</v>
      </c>
      <c r="C154" s="33">
        <v>46143</v>
      </c>
      <c r="D154" s="34">
        <f>VLOOKUP($C154,'F1'!$A:$B,2,0)</f>
        <v>18</v>
      </c>
      <c r="E154" s="60"/>
      <c r="F154" s="60"/>
      <c r="G154" s="59"/>
      <c r="H154" s="59"/>
      <c r="I154" s="60"/>
      <c r="J154" s="60"/>
      <c r="K154" s="59"/>
      <c r="L154" s="59"/>
      <c r="M154" s="204">
        <f t="shared" si="1166"/>
        <v>0</v>
      </c>
      <c r="N154" s="15">
        <f t="shared" si="1167"/>
        <v>0</v>
      </c>
      <c r="O154" s="15">
        <f t="shared" si="1168"/>
        <v>0</v>
      </c>
      <c r="P154" s="15">
        <f t="shared" si="1169"/>
        <v>0</v>
      </c>
      <c r="Q154" s="204">
        <f t="shared" si="1170"/>
        <v>0</v>
      </c>
      <c r="R154" s="15">
        <f t="shared" si="1171"/>
        <v>0</v>
      </c>
      <c r="S154" s="15">
        <f t="shared" si="1172"/>
        <v>0</v>
      </c>
      <c r="T154" s="15">
        <f t="shared" si="1173"/>
        <v>0</v>
      </c>
      <c r="U154" s="9">
        <f t="shared" si="1174"/>
        <v>0</v>
      </c>
      <c r="V154" s="9">
        <f t="shared" si="1175"/>
        <v>0</v>
      </c>
      <c r="W154" s="28">
        <f t="shared" si="1176"/>
        <v>0</v>
      </c>
      <c r="X154" s="9">
        <f t="shared" si="1177"/>
        <v>0</v>
      </c>
      <c r="Y154" s="9">
        <f t="shared" si="1178"/>
        <v>0</v>
      </c>
      <c r="Z154" s="28">
        <f t="shared" si="1179"/>
        <v>0</v>
      </c>
      <c r="AA154" s="8"/>
      <c r="AB154" s="155">
        <f>IF(OR($M154="",$M154=0),0,IF(AB$2&lt;10,VLOOKUP(TEXT($C154,"МММ"),'Расчет нагрузки'!$AA$2:$AE$13,AB$2,0),$D154*AB$2))</f>
        <v>0</v>
      </c>
      <c r="AC154" s="155">
        <f>IF(OR($Q154="",$Q154=0),0,IF(AC$2&lt;10,VLOOKUP(TEXT($C154,"МММ"),'Расчет нагрузки'!$AA$2:$AE$13,AC$2,0),$D154*AC$2))</f>
        <v>0</v>
      </c>
      <c r="AD154" s="8"/>
      <c r="AE154" s="69">
        <v>1</v>
      </c>
      <c r="AF154" s="69">
        <v>1</v>
      </c>
      <c r="AG154" s="8"/>
      <c r="AH154" s="17">
        <f t="shared" si="1184"/>
        <v>0</v>
      </c>
      <c r="AI154" s="17">
        <f t="shared" si="1185"/>
        <v>0</v>
      </c>
      <c r="AJ154" s="17">
        <f t="shared" si="1186"/>
        <v>0</v>
      </c>
      <c r="AK154" s="17">
        <f t="shared" si="1187"/>
        <v>0</v>
      </c>
      <c r="AL154" s="17">
        <f t="shared" si="1188"/>
        <v>0</v>
      </c>
      <c r="AM154" s="17">
        <f t="shared" si="1189"/>
        <v>0</v>
      </c>
      <c r="AN154" s="17">
        <f t="shared" si="1190"/>
        <v>0</v>
      </c>
      <c r="AO154" s="17">
        <f t="shared" si="1191"/>
        <v>0</v>
      </c>
      <c r="AP154" s="18">
        <f t="shared" si="1192"/>
        <v>0</v>
      </c>
      <c r="AQ154" s="18">
        <f t="shared" si="1193"/>
        <v>0</v>
      </c>
      <c r="AR154" s="18">
        <f t="shared" si="1194"/>
        <v>0</v>
      </c>
      <c r="AS154" s="18">
        <f t="shared" si="1195"/>
        <v>0</v>
      </c>
      <c r="AT154" s="18">
        <f t="shared" si="1196"/>
        <v>0</v>
      </c>
      <c r="AU154" s="18">
        <f t="shared" si="1197"/>
        <v>0</v>
      </c>
      <c r="AV154" s="18">
        <f t="shared" si="1198"/>
        <v>0</v>
      </c>
      <c r="AW154" s="18">
        <f t="shared" si="1199"/>
        <v>0</v>
      </c>
      <c r="AX154" s="4"/>
    </row>
    <row r="155" spans="1:50" outlineLevel="1">
      <c r="A155" s="8" t="str">
        <f>IF(C155=Форма!$B$7*1,"1 месяц",IF(C155&gt;Форма!$B$7,(LEFT(A154,SEARCH(" ",A154,1)-1)+1)&amp;" месяц",""))</f>
        <v>27 месяц</v>
      </c>
      <c r="B155" s="32" t="str">
        <f>IF(SUM($E$6:$L155)=0,"-",IF(SUM($E155:$L155)&gt;0,IF(AND($C155&gt;=$B$1,$C155&lt;=$B$2)*1=1,$A$1,"факт"),"прогноз"))</f>
        <v>-</v>
      </c>
      <c r="C155" s="33">
        <v>46174</v>
      </c>
      <c r="D155" s="34">
        <f>VLOOKUP($C155,'F1'!$A:$B,2,0)</f>
        <v>21</v>
      </c>
      <c r="E155" s="60"/>
      <c r="F155" s="60"/>
      <c r="G155" s="59"/>
      <c r="H155" s="59"/>
      <c r="I155" s="60"/>
      <c r="J155" s="60"/>
      <c r="K155" s="59"/>
      <c r="L155" s="59"/>
      <c r="M155" s="204">
        <f t="shared" si="1166"/>
        <v>0</v>
      </c>
      <c r="N155" s="15">
        <f t="shared" si="1167"/>
        <v>0</v>
      </c>
      <c r="O155" s="15">
        <f t="shared" si="1168"/>
        <v>0</v>
      </c>
      <c r="P155" s="15">
        <f t="shared" si="1169"/>
        <v>0</v>
      </c>
      <c r="Q155" s="204">
        <f t="shared" si="1170"/>
        <v>0</v>
      </c>
      <c r="R155" s="15">
        <f t="shared" si="1171"/>
        <v>0</v>
      </c>
      <c r="S155" s="15">
        <f t="shared" si="1172"/>
        <v>0</v>
      </c>
      <c r="T155" s="15">
        <f t="shared" si="1173"/>
        <v>0</v>
      </c>
      <c r="U155" s="9">
        <f t="shared" si="1174"/>
        <v>0</v>
      </c>
      <c r="V155" s="9">
        <f t="shared" si="1175"/>
        <v>0</v>
      </c>
      <c r="W155" s="28">
        <f t="shared" si="1176"/>
        <v>0</v>
      </c>
      <c r="X155" s="9">
        <f t="shared" si="1177"/>
        <v>0</v>
      </c>
      <c r="Y155" s="9">
        <f t="shared" si="1178"/>
        <v>0</v>
      </c>
      <c r="Z155" s="28">
        <f t="shared" si="1179"/>
        <v>0</v>
      </c>
      <c r="AA155" s="8"/>
      <c r="AB155" s="155">
        <f>IF(OR($M155="",$M155=0),0,IF(AB$2&lt;10,VLOOKUP(TEXT($C155,"МММ"),'Расчет нагрузки'!$AA$2:$AE$13,AB$2,0),$D155*AB$2))</f>
        <v>0</v>
      </c>
      <c r="AC155" s="155">
        <f>IF(OR($Q155="",$Q155=0),0,IF(AC$2&lt;10,VLOOKUP(TEXT($C155,"МММ"),'Расчет нагрузки'!$AA$2:$AE$13,AC$2,0),$D155*AC$2))</f>
        <v>0</v>
      </c>
      <c r="AD155" s="8"/>
      <c r="AE155" s="69">
        <v>1</v>
      </c>
      <c r="AF155" s="69">
        <v>1</v>
      </c>
      <c r="AG155" s="8"/>
      <c r="AH155" s="17">
        <f t="shared" si="1184"/>
        <v>0</v>
      </c>
      <c r="AI155" s="17">
        <f t="shared" si="1185"/>
        <v>0</v>
      </c>
      <c r="AJ155" s="17">
        <f t="shared" si="1186"/>
        <v>0</v>
      </c>
      <c r="AK155" s="17">
        <f t="shared" si="1187"/>
        <v>0</v>
      </c>
      <c r="AL155" s="17">
        <f t="shared" si="1188"/>
        <v>0</v>
      </c>
      <c r="AM155" s="17">
        <f t="shared" si="1189"/>
        <v>0</v>
      </c>
      <c r="AN155" s="17">
        <f t="shared" si="1190"/>
        <v>0</v>
      </c>
      <c r="AO155" s="17">
        <f t="shared" si="1191"/>
        <v>0</v>
      </c>
      <c r="AP155" s="18">
        <f t="shared" si="1192"/>
        <v>0</v>
      </c>
      <c r="AQ155" s="18">
        <f t="shared" si="1193"/>
        <v>0</v>
      </c>
      <c r="AR155" s="18">
        <f t="shared" si="1194"/>
        <v>0</v>
      </c>
      <c r="AS155" s="18">
        <f t="shared" si="1195"/>
        <v>0</v>
      </c>
      <c r="AT155" s="18">
        <f t="shared" si="1196"/>
        <v>0</v>
      </c>
      <c r="AU155" s="18">
        <f t="shared" si="1197"/>
        <v>0</v>
      </c>
      <c r="AV155" s="18">
        <f t="shared" si="1198"/>
        <v>0</v>
      </c>
      <c r="AW155" s="18">
        <f t="shared" si="1199"/>
        <v>0</v>
      </c>
      <c r="AX155" s="4"/>
    </row>
    <row r="156" spans="1:50" outlineLevel="1">
      <c r="A156" s="8" t="str">
        <f>IF(C156=Форма!$B$7*1,"1 месяц",IF(C156&gt;Форма!$B$7,(LEFT(A155,SEARCH(" ",A155,1)-1)+1)&amp;" месяц",""))</f>
        <v>28 месяц</v>
      </c>
      <c r="B156" s="32" t="str">
        <f>IF(SUM($E$6:$L156)=0,"-",IF(SUM($E156:$L156)&gt;0,IF(AND($C156&gt;=$B$1,$C156&lt;=$B$2)*1=1,$A$1,"факт"),"прогноз"))</f>
        <v>-</v>
      </c>
      <c r="C156" s="33">
        <v>46204</v>
      </c>
      <c r="D156" s="34">
        <f>VLOOKUP($C156,'F1'!$A:$B,2,0)</f>
        <v>23</v>
      </c>
      <c r="E156" s="60"/>
      <c r="F156" s="60"/>
      <c r="G156" s="59"/>
      <c r="H156" s="59"/>
      <c r="I156" s="60"/>
      <c r="J156" s="60"/>
      <c r="K156" s="59"/>
      <c r="L156" s="59"/>
      <c r="M156" s="204">
        <f t="shared" si="1166"/>
        <v>0</v>
      </c>
      <c r="N156" s="15">
        <f t="shared" si="1167"/>
        <v>0</v>
      </c>
      <c r="O156" s="15">
        <f t="shared" si="1168"/>
        <v>0</v>
      </c>
      <c r="P156" s="15">
        <f t="shared" si="1169"/>
        <v>0</v>
      </c>
      <c r="Q156" s="204">
        <f t="shared" si="1170"/>
        <v>0</v>
      </c>
      <c r="R156" s="15">
        <f t="shared" si="1171"/>
        <v>0</v>
      </c>
      <c r="S156" s="15">
        <f t="shared" si="1172"/>
        <v>0</v>
      </c>
      <c r="T156" s="15">
        <f t="shared" si="1173"/>
        <v>0</v>
      </c>
      <c r="U156" s="9">
        <f t="shared" si="1174"/>
        <v>0</v>
      </c>
      <c r="V156" s="9">
        <f t="shared" si="1175"/>
        <v>0</v>
      </c>
      <c r="W156" s="28">
        <f t="shared" si="1176"/>
        <v>0</v>
      </c>
      <c r="X156" s="9">
        <f t="shared" si="1177"/>
        <v>0</v>
      </c>
      <c r="Y156" s="9">
        <f t="shared" si="1178"/>
        <v>0</v>
      </c>
      <c r="Z156" s="28">
        <f t="shared" si="1179"/>
        <v>0</v>
      </c>
      <c r="AA156" s="8"/>
      <c r="AB156" s="155">
        <f>IF(OR($M156="",$M156=0),0,IF(AB$2&lt;10,VLOOKUP(TEXT($C156,"МММ"),'Расчет нагрузки'!$AA$2:$AE$13,AB$2,0),$D156*AB$2))</f>
        <v>0</v>
      </c>
      <c r="AC156" s="155">
        <f>IF(OR($Q156="",$Q156=0),0,IF(AC$2&lt;10,VLOOKUP(TEXT($C156,"МММ"),'Расчет нагрузки'!$AA$2:$AE$13,AC$2,0),$D156*AC$2))</f>
        <v>0</v>
      </c>
      <c r="AD156" s="8"/>
      <c r="AE156" s="69">
        <v>1</v>
      </c>
      <c r="AF156" s="69">
        <v>1</v>
      </c>
      <c r="AG156" s="8"/>
      <c r="AH156" s="17">
        <f t="shared" si="1184"/>
        <v>0</v>
      </c>
      <c r="AI156" s="17">
        <f t="shared" si="1185"/>
        <v>0</v>
      </c>
      <c r="AJ156" s="17">
        <f t="shared" si="1186"/>
        <v>0</v>
      </c>
      <c r="AK156" s="17">
        <f t="shared" si="1187"/>
        <v>0</v>
      </c>
      <c r="AL156" s="17">
        <f t="shared" si="1188"/>
        <v>0</v>
      </c>
      <c r="AM156" s="17">
        <f t="shared" si="1189"/>
        <v>0</v>
      </c>
      <c r="AN156" s="17">
        <f t="shared" si="1190"/>
        <v>0</v>
      </c>
      <c r="AO156" s="17">
        <f t="shared" si="1191"/>
        <v>0</v>
      </c>
      <c r="AP156" s="18">
        <f t="shared" si="1192"/>
        <v>0</v>
      </c>
      <c r="AQ156" s="18">
        <f t="shared" si="1193"/>
        <v>0</v>
      </c>
      <c r="AR156" s="18">
        <f t="shared" si="1194"/>
        <v>0</v>
      </c>
      <c r="AS156" s="18">
        <f t="shared" si="1195"/>
        <v>0</v>
      </c>
      <c r="AT156" s="18">
        <f t="shared" si="1196"/>
        <v>0</v>
      </c>
      <c r="AU156" s="18">
        <f t="shared" si="1197"/>
        <v>0</v>
      </c>
      <c r="AV156" s="18">
        <f t="shared" si="1198"/>
        <v>0</v>
      </c>
      <c r="AW156" s="18">
        <f t="shared" si="1199"/>
        <v>0</v>
      </c>
      <c r="AX156" s="4"/>
    </row>
    <row r="157" spans="1:50" outlineLevel="1">
      <c r="A157" s="8" t="str">
        <f>IF(C157=Форма!$B$7*1,"1 месяц",IF(C157&gt;Форма!$B$7,(LEFT(A156,SEARCH(" ",A156,1)-1)+1)&amp;" месяц",""))</f>
        <v>29 месяц</v>
      </c>
      <c r="B157" s="32" t="str">
        <f>IF(SUM($E$6:$L157)=0,"-",IF(SUM($E157:$L157)&gt;0,IF(AND($C157&gt;=$B$1,$C157&lt;=$B$2)*1=1,$A$1,"факт"),"прогноз"))</f>
        <v>-</v>
      </c>
      <c r="C157" s="33">
        <v>46235</v>
      </c>
      <c r="D157" s="34">
        <f>VLOOKUP($C157,'F1'!$A:$B,2,0)</f>
        <v>21</v>
      </c>
      <c r="E157" s="60"/>
      <c r="F157" s="60"/>
      <c r="G157" s="59"/>
      <c r="H157" s="59"/>
      <c r="I157" s="60"/>
      <c r="J157" s="60"/>
      <c r="K157" s="59"/>
      <c r="L157" s="59"/>
      <c r="M157" s="204">
        <f t="shared" si="1166"/>
        <v>0</v>
      </c>
      <c r="N157" s="15">
        <f t="shared" si="1167"/>
        <v>0</v>
      </c>
      <c r="O157" s="15">
        <f t="shared" si="1168"/>
        <v>0</v>
      </c>
      <c r="P157" s="15">
        <f t="shared" si="1169"/>
        <v>0</v>
      </c>
      <c r="Q157" s="204">
        <f t="shared" si="1170"/>
        <v>0</v>
      </c>
      <c r="R157" s="15">
        <f t="shared" si="1171"/>
        <v>0</v>
      </c>
      <c r="S157" s="15">
        <f t="shared" si="1172"/>
        <v>0</v>
      </c>
      <c r="T157" s="15">
        <f t="shared" si="1173"/>
        <v>0</v>
      </c>
      <c r="U157" s="9">
        <f t="shared" si="1174"/>
        <v>0</v>
      </c>
      <c r="V157" s="9">
        <f t="shared" si="1175"/>
        <v>0</v>
      </c>
      <c r="W157" s="28">
        <f t="shared" si="1176"/>
        <v>0</v>
      </c>
      <c r="X157" s="9">
        <f t="shared" si="1177"/>
        <v>0</v>
      </c>
      <c r="Y157" s="9">
        <f t="shared" si="1178"/>
        <v>0</v>
      </c>
      <c r="Z157" s="28">
        <f t="shared" si="1179"/>
        <v>0</v>
      </c>
      <c r="AA157" s="8"/>
      <c r="AB157" s="155">
        <f>IF(OR($M157="",$M157=0),0,IF(AB$2&lt;10,VLOOKUP(TEXT($C157,"МММ"),'Расчет нагрузки'!$AA$2:$AE$13,AB$2,0),$D157*AB$2))</f>
        <v>0</v>
      </c>
      <c r="AC157" s="155">
        <f>IF(OR($Q157="",$Q157=0),0,IF(AC$2&lt;10,VLOOKUP(TEXT($C157,"МММ"),'Расчет нагрузки'!$AA$2:$AE$13,AC$2,0),$D157*AC$2))</f>
        <v>0</v>
      </c>
      <c r="AD157" s="8"/>
      <c r="AE157" s="69">
        <v>1</v>
      </c>
      <c r="AF157" s="69">
        <v>1</v>
      </c>
      <c r="AG157" s="8"/>
      <c r="AH157" s="17">
        <f t="shared" si="1184"/>
        <v>0</v>
      </c>
      <c r="AI157" s="17">
        <f t="shared" si="1185"/>
        <v>0</v>
      </c>
      <c r="AJ157" s="17">
        <f t="shared" si="1186"/>
        <v>0</v>
      </c>
      <c r="AK157" s="17">
        <f t="shared" si="1187"/>
        <v>0</v>
      </c>
      <c r="AL157" s="17">
        <f t="shared" si="1188"/>
        <v>0</v>
      </c>
      <c r="AM157" s="17">
        <f t="shared" si="1189"/>
        <v>0</v>
      </c>
      <c r="AN157" s="17">
        <f t="shared" si="1190"/>
        <v>0</v>
      </c>
      <c r="AO157" s="17">
        <f t="shared" si="1191"/>
        <v>0</v>
      </c>
      <c r="AP157" s="18">
        <f t="shared" si="1192"/>
        <v>0</v>
      </c>
      <c r="AQ157" s="18">
        <f t="shared" si="1193"/>
        <v>0</v>
      </c>
      <c r="AR157" s="18">
        <f t="shared" si="1194"/>
        <v>0</v>
      </c>
      <c r="AS157" s="18">
        <f t="shared" si="1195"/>
        <v>0</v>
      </c>
      <c r="AT157" s="18">
        <f t="shared" si="1196"/>
        <v>0</v>
      </c>
      <c r="AU157" s="18">
        <f t="shared" si="1197"/>
        <v>0</v>
      </c>
      <c r="AV157" s="18">
        <f t="shared" si="1198"/>
        <v>0</v>
      </c>
      <c r="AW157" s="18">
        <f t="shared" si="1199"/>
        <v>0</v>
      </c>
      <c r="AX157" s="4"/>
    </row>
    <row r="158" spans="1:50" outlineLevel="1">
      <c r="A158" s="8" t="str">
        <f>IF(C158=Форма!$B$7*1,"1 месяц",IF(C158&gt;Форма!$B$7,(LEFT(A157,SEARCH(" ",A157,1)-1)+1)&amp;" месяц",""))</f>
        <v>30 месяц</v>
      </c>
      <c r="B158" s="32" t="str">
        <f>IF(SUM($E$6:$L158)=0,"-",IF(SUM($E158:$L158)&gt;0,IF(AND($C158&gt;=$B$1,$C158&lt;=$B$2)*1=1,$A$1,"факт"),"прогноз"))</f>
        <v>-</v>
      </c>
      <c r="C158" s="33">
        <v>46266</v>
      </c>
      <c r="D158" s="34">
        <f>VLOOKUP($C158,'F1'!$A:$B,2,0)</f>
        <v>22</v>
      </c>
      <c r="E158" s="60"/>
      <c r="F158" s="60"/>
      <c r="G158" s="59"/>
      <c r="H158" s="59"/>
      <c r="I158" s="60"/>
      <c r="J158" s="60"/>
      <c r="K158" s="59"/>
      <c r="L158" s="59"/>
      <c r="M158" s="204">
        <f t="shared" si="1166"/>
        <v>0</v>
      </c>
      <c r="N158" s="15">
        <f t="shared" si="1167"/>
        <v>0</v>
      </c>
      <c r="O158" s="15">
        <f t="shared" si="1168"/>
        <v>0</v>
      </c>
      <c r="P158" s="15">
        <f t="shared" si="1169"/>
        <v>0</v>
      </c>
      <c r="Q158" s="204">
        <f t="shared" si="1170"/>
        <v>0</v>
      </c>
      <c r="R158" s="15">
        <f t="shared" si="1171"/>
        <v>0</v>
      </c>
      <c r="S158" s="15">
        <f t="shared" si="1172"/>
        <v>0</v>
      </c>
      <c r="T158" s="15">
        <f t="shared" si="1173"/>
        <v>0</v>
      </c>
      <c r="U158" s="9">
        <f t="shared" si="1174"/>
        <v>0</v>
      </c>
      <c r="V158" s="9">
        <f t="shared" si="1175"/>
        <v>0</v>
      </c>
      <c r="W158" s="28">
        <f t="shared" si="1176"/>
        <v>0</v>
      </c>
      <c r="X158" s="9">
        <f t="shared" si="1177"/>
        <v>0</v>
      </c>
      <c r="Y158" s="9">
        <f t="shared" si="1178"/>
        <v>0</v>
      </c>
      <c r="Z158" s="28">
        <f t="shared" si="1179"/>
        <v>0</v>
      </c>
      <c r="AA158" s="8"/>
      <c r="AB158" s="155">
        <f>IF(OR($M158="",$M158=0),0,IF(AB$2&lt;10,VLOOKUP(TEXT($C158,"МММ"),'Расчет нагрузки'!$AA$2:$AE$13,AB$2,0),$D158*AB$2))</f>
        <v>0</v>
      </c>
      <c r="AC158" s="155">
        <f>IF(OR($Q158="",$Q158=0),0,IF(AC$2&lt;10,VLOOKUP(TEXT($C158,"МММ"),'Расчет нагрузки'!$AA$2:$AE$13,AC$2,0),$D158*AC$2))</f>
        <v>0</v>
      </c>
      <c r="AD158" s="8"/>
      <c r="AE158" s="69">
        <v>1</v>
      </c>
      <c r="AF158" s="69">
        <v>1</v>
      </c>
      <c r="AG158" s="8"/>
      <c r="AH158" s="17">
        <f t="shared" si="1184"/>
        <v>0</v>
      </c>
      <c r="AI158" s="17">
        <f t="shared" si="1185"/>
        <v>0</v>
      </c>
      <c r="AJ158" s="17">
        <f t="shared" si="1186"/>
        <v>0</v>
      </c>
      <c r="AK158" s="17">
        <f t="shared" si="1187"/>
        <v>0</v>
      </c>
      <c r="AL158" s="17">
        <f t="shared" si="1188"/>
        <v>0</v>
      </c>
      <c r="AM158" s="17">
        <f t="shared" si="1189"/>
        <v>0</v>
      </c>
      <c r="AN158" s="17">
        <f t="shared" si="1190"/>
        <v>0</v>
      </c>
      <c r="AO158" s="17">
        <f t="shared" si="1191"/>
        <v>0</v>
      </c>
      <c r="AP158" s="18">
        <f t="shared" si="1192"/>
        <v>0</v>
      </c>
      <c r="AQ158" s="18">
        <f t="shared" si="1193"/>
        <v>0</v>
      </c>
      <c r="AR158" s="18">
        <f t="shared" si="1194"/>
        <v>0</v>
      </c>
      <c r="AS158" s="18">
        <f t="shared" si="1195"/>
        <v>0</v>
      </c>
      <c r="AT158" s="18">
        <f t="shared" si="1196"/>
        <v>0</v>
      </c>
      <c r="AU158" s="18">
        <f t="shared" si="1197"/>
        <v>0</v>
      </c>
      <c r="AV158" s="18">
        <f t="shared" si="1198"/>
        <v>0</v>
      </c>
      <c r="AW158" s="18">
        <f t="shared" si="1199"/>
        <v>0</v>
      </c>
      <c r="AX158" s="4"/>
    </row>
    <row r="159" spans="1:50" outlineLevel="1">
      <c r="A159" s="8" t="str">
        <f>IF(C159=Форма!$B$7*1,"1 месяц",IF(C159&gt;Форма!$B$7,(LEFT(A158,SEARCH(" ",A158,1)-1)+1)&amp;" месяц",""))</f>
        <v>31 месяц</v>
      </c>
      <c r="B159" s="32" t="str">
        <f>IF(SUM($E$6:$L159)=0,"-",IF(SUM($E159:$L159)&gt;0,IF(AND($C159&gt;=$B$1,$C159&lt;=$B$2)*1=1,$A$1,"факт"),"прогноз"))</f>
        <v>-</v>
      </c>
      <c r="C159" s="33">
        <v>46296</v>
      </c>
      <c r="D159" s="34">
        <f>VLOOKUP($C159,'F1'!$A:$B,2,0)</f>
        <v>22</v>
      </c>
      <c r="E159" s="60"/>
      <c r="F159" s="60"/>
      <c r="G159" s="59"/>
      <c r="H159" s="59"/>
      <c r="I159" s="60"/>
      <c r="J159" s="60"/>
      <c r="K159" s="59"/>
      <c r="L159" s="59"/>
      <c r="M159" s="204">
        <f t="shared" si="1166"/>
        <v>0</v>
      </c>
      <c r="N159" s="15">
        <f t="shared" si="1167"/>
        <v>0</v>
      </c>
      <c r="O159" s="15">
        <f t="shared" si="1168"/>
        <v>0</v>
      </c>
      <c r="P159" s="15">
        <f t="shared" si="1169"/>
        <v>0</v>
      </c>
      <c r="Q159" s="204">
        <f t="shared" si="1170"/>
        <v>0</v>
      </c>
      <c r="R159" s="15">
        <f t="shared" si="1171"/>
        <v>0</v>
      </c>
      <c r="S159" s="15">
        <f t="shared" si="1172"/>
        <v>0</v>
      </c>
      <c r="T159" s="15">
        <f t="shared" si="1173"/>
        <v>0</v>
      </c>
      <c r="U159" s="9">
        <f t="shared" si="1174"/>
        <v>0</v>
      </c>
      <c r="V159" s="9">
        <f t="shared" si="1175"/>
        <v>0</v>
      </c>
      <c r="W159" s="28">
        <f t="shared" si="1176"/>
        <v>0</v>
      </c>
      <c r="X159" s="9">
        <f t="shared" si="1177"/>
        <v>0</v>
      </c>
      <c r="Y159" s="9">
        <f t="shared" si="1178"/>
        <v>0</v>
      </c>
      <c r="Z159" s="28">
        <f t="shared" si="1179"/>
        <v>0</v>
      </c>
      <c r="AA159" s="8"/>
      <c r="AB159" s="155">
        <f>IF(OR($M159="",$M159=0),0,IF(AB$2&lt;10,VLOOKUP(TEXT($C159,"МММ"),'Расчет нагрузки'!$AA$2:$AE$13,AB$2,0),$D159*AB$2))</f>
        <v>0</v>
      </c>
      <c r="AC159" s="155">
        <f>IF(OR($Q159="",$Q159=0),0,IF(AC$2&lt;10,VLOOKUP(TEXT($C159,"МММ"),'Расчет нагрузки'!$AA$2:$AE$13,AC$2,0),$D159*AC$2))</f>
        <v>0</v>
      </c>
      <c r="AD159" s="8"/>
      <c r="AE159" s="69">
        <v>1</v>
      </c>
      <c r="AF159" s="69">
        <v>1</v>
      </c>
      <c r="AG159" s="8"/>
      <c r="AH159" s="17">
        <f t="shared" si="1184"/>
        <v>0</v>
      </c>
      <c r="AI159" s="17">
        <f t="shared" si="1185"/>
        <v>0</v>
      </c>
      <c r="AJ159" s="17">
        <f t="shared" si="1186"/>
        <v>0</v>
      </c>
      <c r="AK159" s="17">
        <f t="shared" si="1187"/>
        <v>0</v>
      </c>
      <c r="AL159" s="17">
        <f t="shared" si="1188"/>
        <v>0</v>
      </c>
      <c r="AM159" s="17">
        <f t="shared" si="1189"/>
        <v>0</v>
      </c>
      <c r="AN159" s="17">
        <f t="shared" si="1190"/>
        <v>0</v>
      </c>
      <c r="AO159" s="17">
        <f t="shared" si="1191"/>
        <v>0</v>
      </c>
      <c r="AP159" s="18">
        <f t="shared" si="1192"/>
        <v>0</v>
      </c>
      <c r="AQ159" s="18">
        <f t="shared" si="1193"/>
        <v>0</v>
      </c>
      <c r="AR159" s="18">
        <f t="shared" si="1194"/>
        <v>0</v>
      </c>
      <c r="AS159" s="18">
        <f t="shared" si="1195"/>
        <v>0</v>
      </c>
      <c r="AT159" s="18">
        <f t="shared" si="1196"/>
        <v>0</v>
      </c>
      <c r="AU159" s="18">
        <f t="shared" si="1197"/>
        <v>0</v>
      </c>
      <c r="AV159" s="18">
        <f t="shared" si="1198"/>
        <v>0</v>
      </c>
      <c r="AW159" s="18">
        <f t="shared" si="1199"/>
        <v>0</v>
      </c>
      <c r="AX159" s="4"/>
    </row>
    <row r="160" spans="1:50" outlineLevel="1">
      <c r="A160" s="8" t="str">
        <f>IF(C160=Форма!$B$7*1,"1 месяц",IF(C160&gt;Форма!$B$7,(LEFT(A159,SEARCH(" ",A159,1)-1)+1)&amp;" месяц",""))</f>
        <v>32 месяц</v>
      </c>
      <c r="B160" s="32" t="str">
        <f>IF(SUM($E$6:$L160)=0,"-",IF(SUM($E160:$L160)&gt;0,IF(AND($C160&gt;=$B$1,$C160&lt;=$B$2)*1=1,$A$1,"факт"),"прогноз"))</f>
        <v>-</v>
      </c>
      <c r="C160" s="33">
        <v>46327</v>
      </c>
      <c r="D160" s="34">
        <f>VLOOKUP($C160,'F1'!$A:$B,2,0)</f>
        <v>20</v>
      </c>
      <c r="E160" s="60"/>
      <c r="F160" s="60"/>
      <c r="G160" s="59"/>
      <c r="H160" s="59"/>
      <c r="I160" s="60"/>
      <c r="J160" s="60"/>
      <c r="K160" s="59"/>
      <c r="L160" s="59"/>
      <c r="M160" s="204">
        <f t="shared" si="1166"/>
        <v>0</v>
      </c>
      <c r="N160" s="15">
        <f t="shared" si="1167"/>
        <v>0</v>
      </c>
      <c r="O160" s="15">
        <f t="shared" si="1168"/>
        <v>0</v>
      </c>
      <c r="P160" s="15">
        <f t="shared" si="1169"/>
        <v>0</v>
      </c>
      <c r="Q160" s="204">
        <f t="shared" si="1170"/>
        <v>0</v>
      </c>
      <c r="R160" s="15">
        <f t="shared" si="1171"/>
        <v>0</v>
      </c>
      <c r="S160" s="15">
        <f t="shared" si="1172"/>
        <v>0</v>
      </c>
      <c r="T160" s="15">
        <f t="shared" si="1173"/>
        <v>0</v>
      </c>
      <c r="U160" s="9">
        <f t="shared" si="1174"/>
        <v>0</v>
      </c>
      <c r="V160" s="9">
        <f t="shared" si="1175"/>
        <v>0</v>
      </c>
      <c r="W160" s="28">
        <f t="shared" si="1176"/>
        <v>0</v>
      </c>
      <c r="X160" s="9">
        <f t="shared" si="1177"/>
        <v>0</v>
      </c>
      <c r="Y160" s="9">
        <f t="shared" si="1178"/>
        <v>0</v>
      </c>
      <c r="Z160" s="28">
        <f t="shared" si="1179"/>
        <v>0</v>
      </c>
      <c r="AA160" s="8"/>
      <c r="AB160" s="155">
        <f>IF(OR($M160="",$M160=0),0,IF(AB$2&lt;10,VLOOKUP(TEXT($C160,"МММ"),'Расчет нагрузки'!$AA$2:$AE$13,AB$2,0),$D160*AB$2))</f>
        <v>0</v>
      </c>
      <c r="AC160" s="155">
        <f>IF(OR($Q160="",$Q160=0),0,IF(AC$2&lt;10,VLOOKUP(TEXT($C160,"МММ"),'Расчет нагрузки'!$AA$2:$AE$13,AC$2,0),$D160*AC$2))</f>
        <v>0</v>
      </c>
      <c r="AD160" s="8"/>
      <c r="AE160" s="69">
        <v>1</v>
      </c>
      <c r="AF160" s="69">
        <v>1</v>
      </c>
      <c r="AG160" s="8"/>
      <c r="AH160" s="17">
        <f t="shared" si="1184"/>
        <v>0</v>
      </c>
      <c r="AI160" s="17">
        <f t="shared" si="1185"/>
        <v>0</v>
      </c>
      <c r="AJ160" s="17">
        <f t="shared" si="1186"/>
        <v>0</v>
      </c>
      <c r="AK160" s="17">
        <f t="shared" si="1187"/>
        <v>0</v>
      </c>
      <c r="AL160" s="17">
        <f t="shared" si="1188"/>
        <v>0</v>
      </c>
      <c r="AM160" s="17">
        <f t="shared" si="1189"/>
        <v>0</v>
      </c>
      <c r="AN160" s="17">
        <f t="shared" si="1190"/>
        <v>0</v>
      </c>
      <c r="AO160" s="17">
        <f t="shared" si="1191"/>
        <v>0</v>
      </c>
      <c r="AP160" s="18">
        <f t="shared" si="1192"/>
        <v>0</v>
      </c>
      <c r="AQ160" s="18">
        <f t="shared" si="1193"/>
        <v>0</v>
      </c>
      <c r="AR160" s="18">
        <f t="shared" si="1194"/>
        <v>0</v>
      </c>
      <c r="AS160" s="18">
        <f t="shared" si="1195"/>
        <v>0</v>
      </c>
      <c r="AT160" s="18">
        <f t="shared" si="1196"/>
        <v>0</v>
      </c>
      <c r="AU160" s="18">
        <f t="shared" si="1197"/>
        <v>0</v>
      </c>
      <c r="AV160" s="18">
        <f t="shared" si="1198"/>
        <v>0</v>
      </c>
      <c r="AW160" s="18">
        <f t="shared" si="1199"/>
        <v>0</v>
      </c>
      <c r="AX160" s="4"/>
    </row>
    <row r="161" spans="1:50" outlineLevel="1">
      <c r="A161" s="8" t="str">
        <f>IF(C161=Форма!$B$7*1,"1 месяц",IF(C161&gt;Форма!$B$7,(LEFT(A160,SEARCH(" ",A160,1)-1)+1)&amp;" месяц",""))</f>
        <v>33 месяц</v>
      </c>
      <c r="B161" s="32" t="str">
        <f>IF(SUM($E$6:$L161)=0,"-",IF(SUM($E161:$L161)&gt;0,IF(AND($C161&gt;=$B$1,$C161&lt;=$B$2)*1=1,$A$1,"факт"),"прогноз"))</f>
        <v>-</v>
      </c>
      <c r="C161" s="33">
        <v>46357</v>
      </c>
      <c r="D161" s="34">
        <f>VLOOKUP($C161,'F1'!$A:$B,2,0)</f>
        <v>23</v>
      </c>
      <c r="E161" s="60"/>
      <c r="F161" s="60"/>
      <c r="G161" s="59"/>
      <c r="H161" s="59"/>
      <c r="I161" s="60"/>
      <c r="J161" s="60"/>
      <c r="K161" s="59"/>
      <c r="L161" s="59"/>
      <c r="M161" s="204">
        <f t="shared" si="1166"/>
        <v>0</v>
      </c>
      <c r="N161" s="15">
        <f t="shared" si="1167"/>
        <v>0</v>
      </c>
      <c r="O161" s="15">
        <f t="shared" si="1168"/>
        <v>0</v>
      </c>
      <c r="P161" s="15">
        <f t="shared" si="1169"/>
        <v>0</v>
      </c>
      <c r="Q161" s="204">
        <f t="shared" si="1170"/>
        <v>0</v>
      </c>
      <c r="R161" s="15">
        <f t="shared" si="1171"/>
        <v>0</v>
      </c>
      <c r="S161" s="15">
        <f t="shared" si="1172"/>
        <v>0</v>
      </c>
      <c r="T161" s="15">
        <f t="shared" si="1173"/>
        <v>0</v>
      </c>
      <c r="U161" s="9">
        <f t="shared" si="1174"/>
        <v>0</v>
      </c>
      <c r="V161" s="9">
        <f t="shared" si="1175"/>
        <v>0</v>
      </c>
      <c r="W161" s="28">
        <f t="shared" si="1176"/>
        <v>0</v>
      </c>
      <c r="X161" s="9">
        <f t="shared" si="1177"/>
        <v>0</v>
      </c>
      <c r="Y161" s="9">
        <f t="shared" si="1178"/>
        <v>0</v>
      </c>
      <c r="Z161" s="28">
        <f t="shared" si="1179"/>
        <v>0</v>
      </c>
      <c r="AA161" s="8"/>
      <c r="AB161" s="155">
        <f>IF(OR($M161="",$M161=0),0,IF(AB$2&lt;10,VLOOKUP(TEXT($C161,"МММ"),'Расчет нагрузки'!$AA$2:$AE$13,AB$2,0),$D161*AB$2))</f>
        <v>0</v>
      </c>
      <c r="AC161" s="155">
        <f>IF(OR($Q161="",$Q161=0),0,IF(AC$2&lt;10,VLOOKUP(TEXT($C161,"МММ"),'Расчет нагрузки'!$AA$2:$AE$13,AC$2,0),$D161*AC$2))</f>
        <v>0</v>
      </c>
      <c r="AD161" s="8"/>
      <c r="AE161" s="69">
        <v>1</v>
      </c>
      <c r="AF161" s="69">
        <v>1</v>
      </c>
      <c r="AG161" s="8"/>
      <c r="AH161" s="17">
        <f t="shared" si="1184"/>
        <v>0</v>
      </c>
      <c r="AI161" s="17">
        <f t="shared" si="1185"/>
        <v>0</v>
      </c>
      <c r="AJ161" s="17">
        <f t="shared" si="1186"/>
        <v>0</v>
      </c>
      <c r="AK161" s="17">
        <f t="shared" si="1187"/>
        <v>0</v>
      </c>
      <c r="AL161" s="17">
        <f t="shared" si="1188"/>
        <v>0</v>
      </c>
      <c r="AM161" s="17">
        <f t="shared" si="1189"/>
        <v>0</v>
      </c>
      <c r="AN161" s="17">
        <f t="shared" si="1190"/>
        <v>0</v>
      </c>
      <c r="AO161" s="17">
        <f t="shared" si="1191"/>
        <v>0</v>
      </c>
      <c r="AP161" s="18">
        <f t="shared" si="1192"/>
        <v>0</v>
      </c>
      <c r="AQ161" s="18">
        <f t="shared" si="1193"/>
        <v>0</v>
      </c>
      <c r="AR161" s="18">
        <f t="shared" si="1194"/>
        <v>0</v>
      </c>
      <c r="AS161" s="18">
        <f t="shared" si="1195"/>
        <v>0</v>
      </c>
      <c r="AT161" s="18">
        <f t="shared" si="1196"/>
        <v>0</v>
      </c>
      <c r="AU161" s="18">
        <f t="shared" si="1197"/>
        <v>0</v>
      </c>
      <c r="AV161" s="18">
        <f t="shared" si="1198"/>
        <v>0</v>
      </c>
      <c r="AW161" s="18">
        <f t="shared" si="1199"/>
        <v>0</v>
      </c>
      <c r="AX161" s="4"/>
    </row>
    <row r="162" spans="1:50" outlineLevel="1">
      <c r="A162" s="8" t="str">
        <f>IF(C162=Форма!$B$7*1,"1 месяц",IF(C162&gt;Форма!$B$7,(LEFT(A161,SEARCH(" ",A161,1)-1)+1)&amp;" месяц",""))</f>
        <v>34 месяц</v>
      </c>
      <c r="B162" s="32" t="str">
        <f>IF(SUM($E$6:$L162)=0,"-",IF(SUM($E162:$L162)&gt;0,IF(AND($C162&gt;=$B$1,$C162&lt;=$B$2)*1=1,$A$1,"факт"),"прогноз"))</f>
        <v>-</v>
      </c>
      <c r="C162" s="33">
        <v>46388</v>
      </c>
      <c r="D162" s="34">
        <f>VLOOKUP($C162,'F1'!$A:$B,2,0)</f>
        <v>15</v>
      </c>
      <c r="E162" s="60"/>
      <c r="F162" s="60"/>
      <c r="G162" s="59"/>
      <c r="H162" s="59"/>
      <c r="I162" s="60"/>
      <c r="J162" s="60"/>
      <c r="K162" s="59"/>
      <c r="L162" s="59"/>
      <c r="M162" s="204">
        <f t="shared" si="1166"/>
        <v>0</v>
      </c>
      <c r="N162" s="15">
        <f t="shared" si="1167"/>
        <v>0</v>
      </c>
      <c r="O162" s="15">
        <f t="shared" si="1168"/>
        <v>0</v>
      </c>
      <c r="P162" s="15">
        <f t="shared" si="1169"/>
        <v>0</v>
      </c>
      <c r="Q162" s="204">
        <f t="shared" si="1170"/>
        <v>0</v>
      </c>
      <c r="R162" s="15">
        <f t="shared" si="1171"/>
        <v>0</v>
      </c>
      <c r="S162" s="15">
        <f t="shared" si="1172"/>
        <v>0</v>
      </c>
      <c r="T162" s="15">
        <f t="shared" si="1173"/>
        <v>0</v>
      </c>
      <c r="U162" s="9">
        <f t="shared" si="1174"/>
        <v>0</v>
      </c>
      <c r="V162" s="9">
        <f t="shared" si="1175"/>
        <v>0</v>
      </c>
      <c r="W162" s="28">
        <f t="shared" si="1176"/>
        <v>0</v>
      </c>
      <c r="X162" s="9">
        <f t="shared" si="1177"/>
        <v>0</v>
      </c>
      <c r="Y162" s="9">
        <f t="shared" si="1178"/>
        <v>0</v>
      </c>
      <c r="Z162" s="28">
        <f t="shared" si="1179"/>
        <v>0</v>
      </c>
      <c r="AA162" s="8"/>
      <c r="AB162" s="155">
        <f>IF(OR($M162="",$M162=0),0,IF(AB$2&lt;10,VLOOKUP(TEXT($C162,"МММ"),'Расчет нагрузки'!$AA$2:$AE$13,AB$2,0),$D162*AB$2))</f>
        <v>0</v>
      </c>
      <c r="AC162" s="155">
        <f>IF(OR($Q162="",$Q162=0),0,IF(AC$2&lt;10,VLOOKUP(TEXT($C162,"МММ"),'Расчет нагрузки'!$AA$2:$AE$13,AC$2,0),$D162*AC$2))</f>
        <v>0</v>
      </c>
      <c r="AD162" s="8"/>
      <c r="AE162" s="69">
        <v>1</v>
      </c>
      <c r="AF162" s="69">
        <v>1</v>
      </c>
      <c r="AG162" s="8"/>
      <c r="AH162" s="17">
        <f t="shared" ref="AH162:AH173" si="1200">ROUND(M162*$D162*AE162,0)</f>
        <v>0</v>
      </c>
      <c r="AI162" s="17">
        <f t="shared" ref="AI162:AI173" si="1201">ROUND(IF(AI$2*AH162&lt;0,0,AI$2*AH162),0)</f>
        <v>0</v>
      </c>
      <c r="AJ162" s="17">
        <f t="shared" ref="AJ162:AJ173" si="1202">ROUND(AJ$2*AH162,0)</f>
        <v>0</v>
      </c>
      <c r="AK162" s="17">
        <f t="shared" ref="AK162:AK173" si="1203">ROUND(AK$2*AH162,0)</f>
        <v>0</v>
      </c>
      <c r="AL162" s="17">
        <f t="shared" ref="AL162:AL173" si="1204">ROUND(Q162*$D162*AF162,0)</f>
        <v>0</v>
      </c>
      <c r="AM162" s="17">
        <f t="shared" ref="AM162:AM173" si="1205">ROUND(IF(AM$2*AL162&lt;0,0,AM$2*AL162),0)</f>
        <v>0</v>
      </c>
      <c r="AN162" s="17">
        <f t="shared" ref="AN162:AN173" si="1206">ROUND(AN$2*AL162,0)</f>
        <v>0</v>
      </c>
      <c r="AO162" s="17">
        <f t="shared" ref="AO162:AO173" si="1207">ROUND(AO$2*AL162,0)</f>
        <v>0</v>
      </c>
      <c r="AP162" s="18">
        <f t="shared" ref="AP162:AP173" si="1208">ROUND(MIN(AH162,AB162*AE162),0)</f>
        <v>0</v>
      </c>
      <c r="AQ162" s="18">
        <f t="shared" ref="AQ162:AQ173" si="1209">ROUND(IF(AQ$2*AP162&lt;0,0,AQ$2*AP162),0)</f>
        <v>0</v>
      </c>
      <c r="AR162" s="18">
        <f t="shared" ref="AR162:AR173" si="1210">ROUND(AR$2*AP162,0)</f>
        <v>0</v>
      </c>
      <c r="AS162" s="18">
        <f t="shared" ref="AS162:AS173" si="1211">ROUND(AS$2*AP162,0)</f>
        <v>0</v>
      </c>
      <c r="AT162" s="18">
        <f t="shared" ref="AT162:AT173" si="1212">ROUND(MIN(AL162,AC162*AF162),0)</f>
        <v>0</v>
      </c>
      <c r="AU162" s="18">
        <f t="shared" ref="AU162:AU173" si="1213">ROUND(IF(AU$2*AT162&lt;0,0,AU$2*AT162),0)</f>
        <v>0</v>
      </c>
      <c r="AV162" s="18">
        <f t="shared" ref="AV162:AV173" si="1214">ROUND(AV$2*AT162,0)</f>
        <v>0</v>
      </c>
      <c r="AW162" s="18">
        <f t="shared" ref="AW162:AW173" si="1215">ROUND(AW$2*AT162,0)</f>
        <v>0</v>
      </c>
      <c r="AX162" s="4"/>
    </row>
    <row r="163" spans="1:50" outlineLevel="1">
      <c r="A163" s="8" t="str">
        <f>IF(C163=Форма!$B$7*1,"1 месяц",IF(C163&gt;Форма!$B$7,(LEFT(A162,SEARCH(" ",A162,1)-1)+1)&amp;" месяц",""))</f>
        <v>35 месяц</v>
      </c>
      <c r="B163" s="32" t="str">
        <f>IF(SUM($E$6:$L163)=0,"-",IF(SUM($E163:$L163)&gt;0,IF(AND($C163&gt;=$B$1,$C163&lt;=$B$2)*1=1,$A$1,"факт"),"прогноз"))</f>
        <v>-</v>
      </c>
      <c r="C163" s="33">
        <v>46419</v>
      </c>
      <c r="D163" s="34">
        <f>VLOOKUP($C163,'F1'!$A:$B,2,0)</f>
        <v>19</v>
      </c>
      <c r="E163" s="60"/>
      <c r="F163" s="60"/>
      <c r="G163" s="59"/>
      <c r="H163" s="59"/>
      <c r="I163" s="60"/>
      <c r="J163" s="60"/>
      <c r="K163" s="59"/>
      <c r="L163" s="59"/>
      <c r="M163" s="204">
        <f t="shared" si="1166"/>
        <v>0</v>
      </c>
      <c r="N163" s="15">
        <f t="shared" si="1167"/>
        <v>0</v>
      </c>
      <c r="O163" s="15">
        <f t="shared" si="1168"/>
        <v>0</v>
      </c>
      <c r="P163" s="15">
        <f t="shared" si="1169"/>
        <v>0</v>
      </c>
      <c r="Q163" s="204">
        <f t="shared" si="1170"/>
        <v>0</v>
      </c>
      <c r="R163" s="15">
        <f t="shared" si="1171"/>
        <v>0</v>
      </c>
      <c r="S163" s="15">
        <f t="shared" si="1172"/>
        <v>0</v>
      </c>
      <c r="T163" s="15">
        <f t="shared" si="1173"/>
        <v>0</v>
      </c>
      <c r="U163" s="9">
        <f t="shared" si="1174"/>
        <v>0</v>
      </c>
      <c r="V163" s="9">
        <f t="shared" si="1175"/>
        <v>0</v>
      </c>
      <c r="W163" s="28">
        <f t="shared" si="1176"/>
        <v>0</v>
      </c>
      <c r="X163" s="9">
        <f t="shared" si="1177"/>
        <v>0</v>
      </c>
      <c r="Y163" s="9">
        <f t="shared" si="1178"/>
        <v>0</v>
      </c>
      <c r="Z163" s="28">
        <f t="shared" si="1179"/>
        <v>0</v>
      </c>
      <c r="AA163" s="8"/>
      <c r="AB163" s="155">
        <f>IF(OR($M163="",$M163=0),0,IF(AB$2&lt;10,VLOOKUP(TEXT($C163,"МММ"),'Расчет нагрузки'!$AA$2:$AE$13,AB$2,0),$D163*AB$2))</f>
        <v>0</v>
      </c>
      <c r="AC163" s="155">
        <f>IF(OR($Q163="",$Q163=0),0,IF(AC$2&lt;10,VLOOKUP(TEXT($C163,"МММ"),'Расчет нагрузки'!$AA$2:$AE$13,AC$2,0),$D163*AC$2))</f>
        <v>0</v>
      </c>
      <c r="AD163" s="8"/>
      <c r="AE163" s="69">
        <v>1</v>
      </c>
      <c r="AF163" s="69">
        <v>1</v>
      </c>
      <c r="AG163" s="8"/>
      <c r="AH163" s="17">
        <f t="shared" si="1200"/>
        <v>0</v>
      </c>
      <c r="AI163" s="17">
        <f t="shared" si="1201"/>
        <v>0</v>
      </c>
      <c r="AJ163" s="17">
        <f t="shared" si="1202"/>
        <v>0</v>
      </c>
      <c r="AK163" s="17">
        <f t="shared" si="1203"/>
        <v>0</v>
      </c>
      <c r="AL163" s="17">
        <f t="shared" si="1204"/>
        <v>0</v>
      </c>
      <c r="AM163" s="17">
        <f t="shared" si="1205"/>
        <v>0</v>
      </c>
      <c r="AN163" s="17">
        <f t="shared" si="1206"/>
        <v>0</v>
      </c>
      <c r="AO163" s="17">
        <f t="shared" si="1207"/>
        <v>0</v>
      </c>
      <c r="AP163" s="18">
        <f t="shared" si="1208"/>
        <v>0</v>
      </c>
      <c r="AQ163" s="18">
        <f t="shared" si="1209"/>
        <v>0</v>
      </c>
      <c r="AR163" s="18">
        <f t="shared" si="1210"/>
        <v>0</v>
      </c>
      <c r="AS163" s="18">
        <f t="shared" si="1211"/>
        <v>0</v>
      </c>
      <c r="AT163" s="18">
        <f t="shared" si="1212"/>
        <v>0</v>
      </c>
      <c r="AU163" s="18">
        <f t="shared" si="1213"/>
        <v>0</v>
      </c>
      <c r="AV163" s="18">
        <f t="shared" si="1214"/>
        <v>0</v>
      </c>
      <c r="AW163" s="18">
        <f t="shared" si="1215"/>
        <v>0</v>
      </c>
      <c r="AX163" s="4"/>
    </row>
    <row r="164" spans="1:50" outlineLevel="1">
      <c r="A164" s="8" t="str">
        <f>IF(C164=Форма!$B$7*1,"1 месяц",IF(C164&gt;Форма!$B$7,(LEFT(A163,SEARCH(" ",A163,1)-1)+1)&amp;" месяц",""))</f>
        <v>36 месяц</v>
      </c>
      <c r="B164" s="32" t="str">
        <f>IF(SUM($E$6:$L164)=0,"-",IF(SUM($E164:$L164)&gt;0,IF(AND($C164&gt;=$B$1,$C164&lt;=$B$2)*1=1,$A$1,"факт"),"прогноз"))</f>
        <v>-</v>
      </c>
      <c r="C164" s="33">
        <v>46447</v>
      </c>
      <c r="D164" s="34">
        <f>VLOOKUP($C164,'F1'!$A:$B,2,0)</f>
        <v>22</v>
      </c>
      <c r="E164" s="60"/>
      <c r="F164" s="60"/>
      <c r="G164" s="59"/>
      <c r="H164" s="59"/>
      <c r="I164" s="60"/>
      <c r="J164" s="60"/>
      <c r="K164" s="59"/>
      <c r="L164" s="59"/>
      <c r="M164" s="204">
        <f t="shared" si="1166"/>
        <v>0</v>
      </c>
      <c r="N164" s="15">
        <f t="shared" si="1167"/>
        <v>0</v>
      </c>
      <c r="O164" s="15">
        <f t="shared" si="1168"/>
        <v>0</v>
      </c>
      <c r="P164" s="15">
        <f t="shared" si="1169"/>
        <v>0</v>
      </c>
      <c r="Q164" s="204">
        <f t="shared" si="1170"/>
        <v>0</v>
      </c>
      <c r="R164" s="15">
        <f t="shared" si="1171"/>
        <v>0</v>
      </c>
      <c r="S164" s="15">
        <f t="shared" si="1172"/>
        <v>0</v>
      </c>
      <c r="T164" s="15">
        <f t="shared" si="1173"/>
        <v>0</v>
      </c>
      <c r="U164" s="9">
        <f t="shared" si="1174"/>
        <v>0</v>
      </c>
      <c r="V164" s="9">
        <f t="shared" si="1175"/>
        <v>0</v>
      </c>
      <c r="W164" s="28">
        <f t="shared" si="1176"/>
        <v>0</v>
      </c>
      <c r="X164" s="9">
        <f t="shared" si="1177"/>
        <v>0</v>
      </c>
      <c r="Y164" s="9">
        <f t="shared" si="1178"/>
        <v>0</v>
      </c>
      <c r="Z164" s="28">
        <f t="shared" si="1179"/>
        <v>0</v>
      </c>
      <c r="AA164" s="8"/>
      <c r="AB164" s="155">
        <f>IF(OR($M164="",$M164=0),0,IF(AB$2&lt;10,VLOOKUP(TEXT($C164,"МММ"),'Расчет нагрузки'!$AA$2:$AE$13,AB$2,0),$D164*AB$2))</f>
        <v>0</v>
      </c>
      <c r="AC164" s="155">
        <f>IF(OR($Q164="",$Q164=0),0,IF(AC$2&lt;10,VLOOKUP(TEXT($C164,"МММ"),'Расчет нагрузки'!$AA$2:$AE$13,AC$2,0),$D164*AC$2))</f>
        <v>0</v>
      </c>
      <c r="AD164" s="8"/>
      <c r="AE164" s="69">
        <v>1</v>
      </c>
      <c r="AF164" s="69">
        <v>1</v>
      </c>
      <c r="AG164" s="8"/>
      <c r="AH164" s="17">
        <f t="shared" si="1200"/>
        <v>0</v>
      </c>
      <c r="AI164" s="17">
        <f t="shared" si="1201"/>
        <v>0</v>
      </c>
      <c r="AJ164" s="17">
        <f t="shared" si="1202"/>
        <v>0</v>
      </c>
      <c r="AK164" s="17">
        <f t="shared" si="1203"/>
        <v>0</v>
      </c>
      <c r="AL164" s="17">
        <f t="shared" si="1204"/>
        <v>0</v>
      </c>
      <c r="AM164" s="17">
        <f t="shared" si="1205"/>
        <v>0</v>
      </c>
      <c r="AN164" s="17">
        <f t="shared" si="1206"/>
        <v>0</v>
      </c>
      <c r="AO164" s="17">
        <f t="shared" si="1207"/>
        <v>0</v>
      </c>
      <c r="AP164" s="18">
        <f t="shared" si="1208"/>
        <v>0</v>
      </c>
      <c r="AQ164" s="18">
        <f t="shared" si="1209"/>
        <v>0</v>
      </c>
      <c r="AR164" s="18">
        <f t="shared" si="1210"/>
        <v>0</v>
      </c>
      <c r="AS164" s="18">
        <f t="shared" si="1211"/>
        <v>0</v>
      </c>
      <c r="AT164" s="18">
        <f t="shared" si="1212"/>
        <v>0</v>
      </c>
      <c r="AU164" s="18">
        <f t="shared" si="1213"/>
        <v>0</v>
      </c>
      <c r="AV164" s="18">
        <f t="shared" si="1214"/>
        <v>0</v>
      </c>
      <c r="AW164" s="18">
        <f t="shared" si="1215"/>
        <v>0</v>
      </c>
      <c r="AX164" s="4"/>
    </row>
    <row r="165" spans="1:50" outlineLevel="1">
      <c r="A165" s="8" t="str">
        <f>IF(C165=Форма!$B$7*1,"1 месяц",IF(C165&gt;Форма!$B$7,(LEFT(A164,SEARCH(" ",A164,1)-1)+1)&amp;" месяц",""))</f>
        <v>37 месяц</v>
      </c>
      <c r="B165" s="32" t="str">
        <f>IF(SUM($E$6:$L165)=0,"-",IF(SUM($E165:$L165)&gt;0,IF(AND($C165&gt;=$B$1,$C165&lt;=$B$2)*1=1,$A$1,"факт"),"прогноз"))</f>
        <v>-</v>
      </c>
      <c r="C165" s="33">
        <v>46478</v>
      </c>
      <c r="D165" s="34">
        <f>VLOOKUP($C165,'F1'!$A:$B,2,0)</f>
        <v>22</v>
      </c>
      <c r="E165" s="60"/>
      <c r="F165" s="60"/>
      <c r="G165" s="59"/>
      <c r="H165" s="59"/>
      <c r="I165" s="60"/>
      <c r="J165" s="60"/>
      <c r="K165" s="59"/>
      <c r="L165" s="59"/>
      <c r="M165" s="204">
        <f t="shared" si="1166"/>
        <v>0</v>
      </c>
      <c r="N165" s="15">
        <f t="shared" si="1167"/>
        <v>0</v>
      </c>
      <c r="O165" s="15">
        <f t="shared" si="1168"/>
        <v>0</v>
      </c>
      <c r="P165" s="15">
        <f t="shared" si="1169"/>
        <v>0</v>
      </c>
      <c r="Q165" s="204">
        <f t="shared" si="1170"/>
        <v>0</v>
      </c>
      <c r="R165" s="15">
        <f t="shared" si="1171"/>
        <v>0</v>
      </c>
      <c r="S165" s="15">
        <f t="shared" si="1172"/>
        <v>0</v>
      </c>
      <c r="T165" s="15">
        <f t="shared" si="1173"/>
        <v>0</v>
      </c>
      <c r="U165" s="9">
        <f t="shared" si="1174"/>
        <v>0</v>
      </c>
      <c r="V165" s="9">
        <f t="shared" si="1175"/>
        <v>0</v>
      </c>
      <c r="W165" s="28">
        <f t="shared" si="1176"/>
        <v>0</v>
      </c>
      <c r="X165" s="9">
        <f t="shared" si="1177"/>
        <v>0</v>
      </c>
      <c r="Y165" s="9">
        <f t="shared" si="1178"/>
        <v>0</v>
      </c>
      <c r="Z165" s="28">
        <f t="shared" si="1179"/>
        <v>0</v>
      </c>
      <c r="AA165" s="8"/>
      <c r="AB165" s="155">
        <f>IF(OR($M165="",$M165=0),0,IF(AB$2&lt;10,VLOOKUP(TEXT($C165,"МММ"),'Расчет нагрузки'!$AA$2:$AE$13,AB$2,0),$D165*AB$2))</f>
        <v>0</v>
      </c>
      <c r="AC165" s="155">
        <f>IF(OR($Q165="",$Q165=0),0,IF(AC$2&lt;10,VLOOKUP(TEXT($C165,"МММ"),'Расчет нагрузки'!$AA$2:$AE$13,AC$2,0),$D165*AC$2))</f>
        <v>0</v>
      </c>
      <c r="AD165" s="8"/>
      <c r="AE165" s="69">
        <v>1</v>
      </c>
      <c r="AF165" s="69">
        <v>1</v>
      </c>
      <c r="AG165" s="8"/>
      <c r="AH165" s="17">
        <f t="shared" si="1200"/>
        <v>0</v>
      </c>
      <c r="AI165" s="17">
        <f t="shared" si="1201"/>
        <v>0</v>
      </c>
      <c r="AJ165" s="17">
        <f t="shared" si="1202"/>
        <v>0</v>
      </c>
      <c r="AK165" s="17">
        <f t="shared" si="1203"/>
        <v>0</v>
      </c>
      <c r="AL165" s="17">
        <f t="shared" si="1204"/>
        <v>0</v>
      </c>
      <c r="AM165" s="17">
        <f t="shared" si="1205"/>
        <v>0</v>
      </c>
      <c r="AN165" s="17">
        <f t="shared" si="1206"/>
        <v>0</v>
      </c>
      <c r="AO165" s="17">
        <f t="shared" si="1207"/>
        <v>0</v>
      </c>
      <c r="AP165" s="18">
        <f t="shared" si="1208"/>
        <v>0</v>
      </c>
      <c r="AQ165" s="18">
        <f t="shared" si="1209"/>
        <v>0</v>
      </c>
      <c r="AR165" s="18">
        <f t="shared" si="1210"/>
        <v>0</v>
      </c>
      <c r="AS165" s="18">
        <f t="shared" si="1211"/>
        <v>0</v>
      </c>
      <c r="AT165" s="18">
        <f t="shared" si="1212"/>
        <v>0</v>
      </c>
      <c r="AU165" s="18">
        <f t="shared" si="1213"/>
        <v>0</v>
      </c>
      <c r="AV165" s="18">
        <f t="shared" si="1214"/>
        <v>0</v>
      </c>
      <c r="AW165" s="18">
        <f t="shared" si="1215"/>
        <v>0</v>
      </c>
      <c r="AX165" s="4"/>
    </row>
    <row r="166" spans="1:50" outlineLevel="1">
      <c r="A166" s="8" t="str">
        <f>IF(C166=Форма!$B$7*1,"1 месяц",IF(C166&gt;Форма!$B$7,(LEFT(A165,SEARCH(" ",A165,1)-1)+1)&amp;" месяц",""))</f>
        <v>38 месяц</v>
      </c>
      <c r="B166" s="32" t="str">
        <f>IF(SUM($E$6:$L166)=0,"-",IF(SUM($E166:$L166)&gt;0,IF(AND($C166&gt;=$B$1,$C166&lt;=$B$2)*1=1,$A$1,"факт"),"прогноз"))</f>
        <v>-</v>
      </c>
      <c r="C166" s="33">
        <v>46508</v>
      </c>
      <c r="D166" s="34">
        <f>VLOOKUP($C166,'F1'!$A:$B,2,0)</f>
        <v>19</v>
      </c>
      <c r="E166" s="60"/>
      <c r="F166" s="60"/>
      <c r="G166" s="59"/>
      <c r="H166" s="59"/>
      <c r="I166" s="60"/>
      <c r="J166" s="60"/>
      <c r="K166" s="59"/>
      <c r="L166" s="59"/>
      <c r="M166" s="204">
        <f t="shared" si="1166"/>
        <v>0</v>
      </c>
      <c r="N166" s="15">
        <f t="shared" si="1167"/>
        <v>0</v>
      </c>
      <c r="O166" s="15">
        <f t="shared" si="1168"/>
        <v>0</v>
      </c>
      <c r="P166" s="15">
        <f t="shared" si="1169"/>
        <v>0</v>
      </c>
      <c r="Q166" s="204">
        <f t="shared" si="1170"/>
        <v>0</v>
      </c>
      <c r="R166" s="15">
        <f t="shared" si="1171"/>
        <v>0</v>
      </c>
      <c r="S166" s="15">
        <f t="shared" si="1172"/>
        <v>0</v>
      </c>
      <c r="T166" s="15">
        <f t="shared" si="1173"/>
        <v>0</v>
      </c>
      <c r="U166" s="9">
        <f t="shared" si="1174"/>
        <v>0</v>
      </c>
      <c r="V166" s="9">
        <f t="shared" si="1175"/>
        <v>0</v>
      </c>
      <c r="W166" s="28">
        <f t="shared" si="1176"/>
        <v>0</v>
      </c>
      <c r="X166" s="9">
        <f t="shared" si="1177"/>
        <v>0</v>
      </c>
      <c r="Y166" s="9">
        <f t="shared" si="1178"/>
        <v>0</v>
      </c>
      <c r="Z166" s="28">
        <f t="shared" si="1179"/>
        <v>0</v>
      </c>
      <c r="AA166" s="8"/>
      <c r="AB166" s="155">
        <f>IF(OR($M166="",$M166=0),0,IF(AB$2&lt;10,VLOOKUP(TEXT($C166,"МММ"),'Расчет нагрузки'!$AA$2:$AE$13,AB$2,0),$D166*AB$2))</f>
        <v>0</v>
      </c>
      <c r="AC166" s="155">
        <f>IF(OR($Q166="",$Q166=0),0,IF(AC$2&lt;10,VLOOKUP(TEXT($C166,"МММ"),'Расчет нагрузки'!$AA$2:$AE$13,AC$2,0),$D166*AC$2))</f>
        <v>0</v>
      </c>
      <c r="AD166" s="8"/>
      <c r="AE166" s="69">
        <v>1</v>
      </c>
      <c r="AF166" s="69">
        <v>1</v>
      </c>
      <c r="AG166" s="8"/>
      <c r="AH166" s="17">
        <f t="shared" si="1200"/>
        <v>0</v>
      </c>
      <c r="AI166" s="17">
        <f t="shared" si="1201"/>
        <v>0</v>
      </c>
      <c r="AJ166" s="17">
        <f t="shared" si="1202"/>
        <v>0</v>
      </c>
      <c r="AK166" s="17">
        <f t="shared" si="1203"/>
        <v>0</v>
      </c>
      <c r="AL166" s="17">
        <f t="shared" si="1204"/>
        <v>0</v>
      </c>
      <c r="AM166" s="17">
        <f t="shared" si="1205"/>
        <v>0</v>
      </c>
      <c r="AN166" s="17">
        <f t="shared" si="1206"/>
        <v>0</v>
      </c>
      <c r="AO166" s="17">
        <f t="shared" si="1207"/>
        <v>0</v>
      </c>
      <c r="AP166" s="18">
        <f t="shared" si="1208"/>
        <v>0</v>
      </c>
      <c r="AQ166" s="18">
        <f t="shared" si="1209"/>
        <v>0</v>
      </c>
      <c r="AR166" s="18">
        <f t="shared" si="1210"/>
        <v>0</v>
      </c>
      <c r="AS166" s="18">
        <f t="shared" si="1211"/>
        <v>0</v>
      </c>
      <c r="AT166" s="18">
        <f t="shared" si="1212"/>
        <v>0</v>
      </c>
      <c r="AU166" s="18">
        <f t="shared" si="1213"/>
        <v>0</v>
      </c>
      <c r="AV166" s="18">
        <f t="shared" si="1214"/>
        <v>0</v>
      </c>
      <c r="AW166" s="18">
        <f t="shared" si="1215"/>
        <v>0</v>
      </c>
      <c r="AX166" s="4"/>
    </row>
    <row r="167" spans="1:50" outlineLevel="1">
      <c r="A167" s="8" t="str">
        <f>IF(C167=Форма!$B$7*1,"1 месяц",IF(C167&gt;Форма!$B$7,(LEFT(A166,SEARCH(" ",A166,1)-1)+1)&amp;" месяц",""))</f>
        <v>39 месяц</v>
      </c>
      <c r="B167" s="32" t="str">
        <f>IF(SUM($E$6:$L167)=0,"-",IF(SUM($E167:$L167)&gt;0,IF(AND($C167&gt;=$B$1,$C167&lt;=$B$2)*1=1,$A$1,"факт"),"прогноз"))</f>
        <v>-</v>
      </c>
      <c r="C167" s="33">
        <v>46539</v>
      </c>
      <c r="D167" s="34">
        <f>VLOOKUP($C167,'F1'!$A:$B,2,0)</f>
        <v>21</v>
      </c>
      <c r="E167" s="60"/>
      <c r="F167" s="60"/>
      <c r="G167" s="59"/>
      <c r="H167" s="59"/>
      <c r="I167" s="60"/>
      <c r="J167" s="60"/>
      <c r="K167" s="59"/>
      <c r="L167" s="59"/>
      <c r="M167" s="204">
        <f t="shared" si="1166"/>
        <v>0</v>
      </c>
      <c r="N167" s="15">
        <f t="shared" si="1167"/>
        <v>0</v>
      </c>
      <c r="O167" s="15">
        <f t="shared" si="1168"/>
        <v>0</v>
      </c>
      <c r="P167" s="15">
        <f t="shared" si="1169"/>
        <v>0</v>
      </c>
      <c r="Q167" s="204">
        <f t="shared" si="1170"/>
        <v>0</v>
      </c>
      <c r="R167" s="15">
        <f t="shared" si="1171"/>
        <v>0</v>
      </c>
      <c r="S167" s="15">
        <f t="shared" si="1172"/>
        <v>0</v>
      </c>
      <c r="T167" s="15">
        <f t="shared" si="1173"/>
        <v>0</v>
      </c>
      <c r="U167" s="9">
        <f t="shared" si="1174"/>
        <v>0</v>
      </c>
      <c r="V167" s="9">
        <f t="shared" si="1175"/>
        <v>0</v>
      </c>
      <c r="W167" s="28">
        <f t="shared" si="1176"/>
        <v>0</v>
      </c>
      <c r="X167" s="9">
        <f t="shared" si="1177"/>
        <v>0</v>
      </c>
      <c r="Y167" s="9">
        <f t="shared" si="1178"/>
        <v>0</v>
      </c>
      <c r="Z167" s="28">
        <f t="shared" si="1179"/>
        <v>0</v>
      </c>
      <c r="AA167" s="8"/>
      <c r="AB167" s="155">
        <f>IF(OR($M167="",$M167=0),0,IF(AB$2&lt;10,VLOOKUP(TEXT($C167,"МММ"),'Расчет нагрузки'!$AA$2:$AE$13,AB$2,0),$D167*AB$2))</f>
        <v>0</v>
      </c>
      <c r="AC167" s="155">
        <f>IF(OR($Q167="",$Q167=0),0,IF(AC$2&lt;10,VLOOKUP(TEXT($C167,"МММ"),'Расчет нагрузки'!$AA$2:$AE$13,AC$2,0),$D167*AC$2))</f>
        <v>0</v>
      </c>
      <c r="AD167" s="8"/>
      <c r="AE167" s="69">
        <v>1</v>
      </c>
      <c r="AF167" s="69">
        <v>1</v>
      </c>
      <c r="AG167" s="8"/>
      <c r="AH167" s="17">
        <f t="shared" si="1200"/>
        <v>0</v>
      </c>
      <c r="AI167" s="17">
        <f t="shared" si="1201"/>
        <v>0</v>
      </c>
      <c r="AJ167" s="17">
        <f t="shared" si="1202"/>
        <v>0</v>
      </c>
      <c r="AK167" s="17">
        <f t="shared" si="1203"/>
        <v>0</v>
      </c>
      <c r="AL167" s="17">
        <f t="shared" si="1204"/>
        <v>0</v>
      </c>
      <c r="AM167" s="17">
        <f t="shared" si="1205"/>
        <v>0</v>
      </c>
      <c r="AN167" s="17">
        <f t="shared" si="1206"/>
        <v>0</v>
      </c>
      <c r="AO167" s="17">
        <f t="shared" si="1207"/>
        <v>0</v>
      </c>
      <c r="AP167" s="18">
        <f t="shared" si="1208"/>
        <v>0</v>
      </c>
      <c r="AQ167" s="18">
        <f t="shared" si="1209"/>
        <v>0</v>
      </c>
      <c r="AR167" s="18">
        <f t="shared" si="1210"/>
        <v>0</v>
      </c>
      <c r="AS167" s="18">
        <f t="shared" si="1211"/>
        <v>0</v>
      </c>
      <c r="AT167" s="18">
        <f t="shared" si="1212"/>
        <v>0</v>
      </c>
      <c r="AU167" s="18">
        <f t="shared" si="1213"/>
        <v>0</v>
      </c>
      <c r="AV167" s="18">
        <f t="shared" si="1214"/>
        <v>0</v>
      </c>
      <c r="AW167" s="18">
        <f t="shared" si="1215"/>
        <v>0</v>
      </c>
      <c r="AX167" s="4"/>
    </row>
    <row r="168" spans="1:50" outlineLevel="1">
      <c r="A168" s="8" t="str">
        <f>IF(C168=Форма!$B$7*1,"1 месяц",IF(C168&gt;Форма!$B$7,(LEFT(A167,SEARCH(" ",A167,1)-1)+1)&amp;" месяц",""))</f>
        <v>40 месяц</v>
      </c>
      <c r="B168" s="32" t="str">
        <f>IF(SUM($E$6:$L168)=0,"-",IF(SUM($E168:$L168)&gt;0,IF(AND($C168&gt;=$B$1,$C168&lt;=$B$2)*1=1,$A$1,"факт"),"прогноз"))</f>
        <v>-</v>
      </c>
      <c r="C168" s="33">
        <v>46569</v>
      </c>
      <c r="D168" s="34">
        <f>VLOOKUP($C168,'F1'!$A:$B,2,0)</f>
        <v>22</v>
      </c>
      <c r="E168" s="60"/>
      <c r="F168" s="60"/>
      <c r="G168" s="59"/>
      <c r="H168" s="59"/>
      <c r="I168" s="60"/>
      <c r="J168" s="60"/>
      <c r="K168" s="59"/>
      <c r="L168" s="59"/>
      <c r="M168" s="204">
        <f t="shared" si="1166"/>
        <v>0</v>
      </c>
      <c r="N168" s="15">
        <f t="shared" si="1167"/>
        <v>0</v>
      </c>
      <c r="O168" s="15">
        <f t="shared" si="1168"/>
        <v>0</v>
      </c>
      <c r="P168" s="15">
        <f t="shared" si="1169"/>
        <v>0</v>
      </c>
      <c r="Q168" s="204">
        <f t="shared" si="1170"/>
        <v>0</v>
      </c>
      <c r="R168" s="15">
        <f t="shared" si="1171"/>
        <v>0</v>
      </c>
      <c r="S168" s="15">
        <f t="shared" si="1172"/>
        <v>0</v>
      </c>
      <c r="T168" s="15">
        <f t="shared" si="1173"/>
        <v>0</v>
      </c>
      <c r="U168" s="9">
        <f t="shared" si="1174"/>
        <v>0</v>
      </c>
      <c r="V168" s="9">
        <f t="shared" si="1175"/>
        <v>0</v>
      </c>
      <c r="W168" s="28">
        <f t="shared" si="1176"/>
        <v>0</v>
      </c>
      <c r="X168" s="9">
        <f t="shared" si="1177"/>
        <v>0</v>
      </c>
      <c r="Y168" s="9">
        <f t="shared" si="1178"/>
        <v>0</v>
      </c>
      <c r="Z168" s="28">
        <f t="shared" si="1179"/>
        <v>0</v>
      </c>
      <c r="AA168" s="8"/>
      <c r="AB168" s="155">
        <f>IF(OR($M168="",$M168=0),0,IF(AB$2&lt;10,VLOOKUP(TEXT($C168,"МММ"),'Расчет нагрузки'!$AA$2:$AE$13,AB$2,0),$D168*AB$2))</f>
        <v>0</v>
      </c>
      <c r="AC168" s="155">
        <f>IF(OR($Q168="",$Q168=0),0,IF(AC$2&lt;10,VLOOKUP(TEXT($C168,"МММ"),'Расчет нагрузки'!$AA$2:$AE$13,AC$2,0),$D168*AC$2))</f>
        <v>0</v>
      </c>
      <c r="AD168" s="8"/>
      <c r="AE168" s="69">
        <v>1</v>
      </c>
      <c r="AF168" s="69">
        <v>1</v>
      </c>
      <c r="AG168" s="8"/>
      <c r="AH168" s="17">
        <f t="shared" si="1200"/>
        <v>0</v>
      </c>
      <c r="AI168" s="17">
        <f t="shared" si="1201"/>
        <v>0</v>
      </c>
      <c r="AJ168" s="17">
        <f t="shared" si="1202"/>
        <v>0</v>
      </c>
      <c r="AK168" s="17">
        <f t="shared" si="1203"/>
        <v>0</v>
      </c>
      <c r="AL168" s="17">
        <f t="shared" si="1204"/>
        <v>0</v>
      </c>
      <c r="AM168" s="17">
        <f t="shared" si="1205"/>
        <v>0</v>
      </c>
      <c r="AN168" s="17">
        <f t="shared" si="1206"/>
        <v>0</v>
      </c>
      <c r="AO168" s="17">
        <f t="shared" si="1207"/>
        <v>0</v>
      </c>
      <c r="AP168" s="18">
        <f t="shared" si="1208"/>
        <v>0</v>
      </c>
      <c r="AQ168" s="18">
        <f t="shared" si="1209"/>
        <v>0</v>
      </c>
      <c r="AR168" s="18">
        <f t="shared" si="1210"/>
        <v>0</v>
      </c>
      <c r="AS168" s="18">
        <f t="shared" si="1211"/>
        <v>0</v>
      </c>
      <c r="AT168" s="18">
        <f t="shared" si="1212"/>
        <v>0</v>
      </c>
      <c r="AU168" s="18">
        <f t="shared" si="1213"/>
        <v>0</v>
      </c>
      <c r="AV168" s="18">
        <f t="shared" si="1214"/>
        <v>0</v>
      </c>
      <c r="AW168" s="18">
        <f t="shared" si="1215"/>
        <v>0</v>
      </c>
      <c r="AX168" s="4"/>
    </row>
    <row r="169" spans="1:50" outlineLevel="1">
      <c r="A169" s="8" t="str">
        <f>IF(C169=Форма!$B$7*1,"1 месяц",IF(C169&gt;Форма!$B$7,(LEFT(A168,SEARCH(" ",A168,1)-1)+1)&amp;" месяц",""))</f>
        <v>41 месяц</v>
      </c>
      <c r="B169" s="32" t="str">
        <f>IF(SUM($E$6:$L169)=0,"-",IF(SUM($E169:$L169)&gt;0,IF(AND($C169&gt;=$B$1,$C169&lt;=$B$2)*1=1,$A$1,"факт"),"прогноз"))</f>
        <v>-</v>
      </c>
      <c r="C169" s="33">
        <v>46600</v>
      </c>
      <c r="D169" s="34">
        <f>VLOOKUP($C169,'F1'!$A:$B,2,0)</f>
        <v>22</v>
      </c>
      <c r="E169" s="60"/>
      <c r="F169" s="60"/>
      <c r="G169" s="59"/>
      <c r="H169" s="59"/>
      <c r="I169" s="60"/>
      <c r="J169" s="60"/>
      <c r="K169" s="59"/>
      <c r="L169" s="59"/>
      <c r="M169" s="204">
        <f t="shared" si="1166"/>
        <v>0</v>
      </c>
      <c r="N169" s="15">
        <f t="shared" si="1167"/>
        <v>0</v>
      </c>
      <c r="O169" s="15">
        <f t="shared" si="1168"/>
        <v>0</v>
      </c>
      <c r="P169" s="15">
        <f t="shared" si="1169"/>
        <v>0</v>
      </c>
      <c r="Q169" s="204">
        <f t="shared" si="1170"/>
        <v>0</v>
      </c>
      <c r="R169" s="15">
        <f t="shared" si="1171"/>
        <v>0</v>
      </c>
      <c r="S169" s="15">
        <f t="shared" si="1172"/>
        <v>0</v>
      </c>
      <c r="T169" s="15">
        <f t="shared" si="1173"/>
        <v>0</v>
      </c>
      <c r="U169" s="9">
        <f t="shared" si="1174"/>
        <v>0</v>
      </c>
      <c r="V169" s="9">
        <f t="shared" si="1175"/>
        <v>0</v>
      </c>
      <c r="W169" s="28">
        <f t="shared" si="1176"/>
        <v>0</v>
      </c>
      <c r="X169" s="9">
        <f t="shared" si="1177"/>
        <v>0</v>
      </c>
      <c r="Y169" s="9">
        <f t="shared" si="1178"/>
        <v>0</v>
      </c>
      <c r="Z169" s="28">
        <f t="shared" si="1179"/>
        <v>0</v>
      </c>
      <c r="AA169" s="8"/>
      <c r="AB169" s="155">
        <f>IF(OR($M169="",$M169=0),0,IF(AB$2&lt;10,VLOOKUP(TEXT($C169,"МММ"),'Расчет нагрузки'!$AA$2:$AE$13,AB$2,0),$D169*AB$2))</f>
        <v>0</v>
      </c>
      <c r="AC169" s="155">
        <f>IF(OR($Q169="",$Q169=0),0,IF(AC$2&lt;10,VLOOKUP(TEXT($C169,"МММ"),'Расчет нагрузки'!$AA$2:$AE$13,AC$2,0),$D169*AC$2))</f>
        <v>0</v>
      </c>
      <c r="AD169" s="8"/>
      <c r="AE169" s="69">
        <v>1</v>
      </c>
      <c r="AF169" s="69">
        <v>1</v>
      </c>
      <c r="AG169" s="8"/>
      <c r="AH169" s="17">
        <f t="shared" si="1200"/>
        <v>0</v>
      </c>
      <c r="AI169" s="17">
        <f t="shared" si="1201"/>
        <v>0</v>
      </c>
      <c r="AJ169" s="17">
        <f t="shared" si="1202"/>
        <v>0</v>
      </c>
      <c r="AK169" s="17">
        <f t="shared" si="1203"/>
        <v>0</v>
      </c>
      <c r="AL169" s="17">
        <f t="shared" si="1204"/>
        <v>0</v>
      </c>
      <c r="AM169" s="17">
        <f t="shared" si="1205"/>
        <v>0</v>
      </c>
      <c r="AN169" s="17">
        <f t="shared" si="1206"/>
        <v>0</v>
      </c>
      <c r="AO169" s="17">
        <f t="shared" si="1207"/>
        <v>0</v>
      </c>
      <c r="AP169" s="18">
        <f t="shared" si="1208"/>
        <v>0</v>
      </c>
      <c r="AQ169" s="18">
        <f t="shared" si="1209"/>
        <v>0</v>
      </c>
      <c r="AR169" s="18">
        <f t="shared" si="1210"/>
        <v>0</v>
      </c>
      <c r="AS169" s="18">
        <f t="shared" si="1211"/>
        <v>0</v>
      </c>
      <c r="AT169" s="18">
        <f t="shared" si="1212"/>
        <v>0</v>
      </c>
      <c r="AU169" s="18">
        <f t="shared" si="1213"/>
        <v>0</v>
      </c>
      <c r="AV169" s="18">
        <f t="shared" si="1214"/>
        <v>0</v>
      </c>
      <c r="AW169" s="18">
        <f t="shared" si="1215"/>
        <v>0</v>
      </c>
      <c r="AX169" s="4"/>
    </row>
    <row r="170" spans="1:50" outlineLevel="1">
      <c r="A170" s="8" t="str">
        <f>IF(C170=Форма!$B$7*1,"1 месяц",IF(C170&gt;Форма!$B$7,(LEFT(A169,SEARCH(" ",A169,1)-1)+1)&amp;" месяц",""))</f>
        <v>42 месяц</v>
      </c>
      <c r="B170" s="32" t="str">
        <f>IF(SUM($E$6:$L170)=0,"-",IF(SUM($E170:$L170)&gt;0,IF(AND($C170&gt;=$B$1,$C170&lt;=$B$2)*1=1,$A$1,"факт"),"прогноз"))</f>
        <v>-</v>
      </c>
      <c r="C170" s="33">
        <v>46631</v>
      </c>
      <c r="D170" s="34">
        <f>VLOOKUP($C170,'F1'!$A:$B,2,0)</f>
        <v>22</v>
      </c>
      <c r="E170" s="60"/>
      <c r="F170" s="60"/>
      <c r="G170" s="59"/>
      <c r="H170" s="59"/>
      <c r="I170" s="60"/>
      <c r="J170" s="60"/>
      <c r="K170" s="59"/>
      <c r="L170" s="59"/>
      <c r="M170" s="204">
        <f t="shared" si="1166"/>
        <v>0</v>
      </c>
      <c r="N170" s="15">
        <f t="shared" si="1167"/>
        <v>0</v>
      </c>
      <c r="O170" s="15">
        <f t="shared" si="1168"/>
        <v>0</v>
      </c>
      <c r="P170" s="15">
        <f t="shared" si="1169"/>
        <v>0</v>
      </c>
      <c r="Q170" s="204">
        <f t="shared" si="1170"/>
        <v>0</v>
      </c>
      <c r="R170" s="15">
        <f t="shared" si="1171"/>
        <v>0</v>
      </c>
      <c r="S170" s="15">
        <f t="shared" si="1172"/>
        <v>0</v>
      </c>
      <c r="T170" s="15">
        <f t="shared" si="1173"/>
        <v>0</v>
      </c>
      <c r="U170" s="9">
        <f t="shared" si="1174"/>
        <v>0</v>
      </c>
      <c r="V170" s="9">
        <f t="shared" si="1175"/>
        <v>0</v>
      </c>
      <c r="W170" s="28">
        <f t="shared" si="1176"/>
        <v>0</v>
      </c>
      <c r="X170" s="9">
        <f t="shared" si="1177"/>
        <v>0</v>
      </c>
      <c r="Y170" s="9">
        <f t="shared" si="1178"/>
        <v>0</v>
      </c>
      <c r="Z170" s="28">
        <f t="shared" si="1179"/>
        <v>0</v>
      </c>
      <c r="AA170" s="8"/>
      <c r="AB170" s="155">
        <f>IF(OR($M170="",$M170=0),0,IF(AB$2&lt;10,VLOOKUP(TEXT($C170,"МММ"),'Расчет нагрузки'!$AA$2:$AE$13,AB$2,0),$D170*AB$2))</f>
        <v>0</v>
      </c>
      <c r="AC170" s="155">
        <f>IF(OR($Q170="",$Q170=0),0,IF(AC$2&lt;10,VLOOKUP(TEXT($C170,"МММ"),'Расчет нагрузки'!$AA$2:$AE$13,AC$2,0),$D170*AC$2))</f>
        <v>0</v>
      </c>
      <c r="AD170" s="8"/>
      <c r="AE170" s="69">
        <v>1</v>
      </c>
      <c r="AF170" s="69">
        <v>1</v>
      </c>
      <c r="AG170" s="8"/>
      <c r="AH170" s="17">
        <f t="shared" si="1200"/>
        <v>0</v>
      </c>
      <c r="AI170" s="17">
        <f t="shared" si="1201"/>
        <v>0</v>
      </c>
      <c r="AJ170" s="17">
        <f t="shared" si="1202"/>
        <v>0</v>
      </c>
      <c r="AK170" s="17">
        <f t="shared" si="1203"/>
        <v>0</v>
      </c>
      <c r="AL170" s="17">
        <f t="shared" si="1204"/>
        <v>0</v>
      </c>
      <c r="AM170" s="17">
        <f t="shared" si="1205"/>
        <v>0</v>
      </c>
      <c r="AN170" s="17">
        <f t="shared" si="1206"/>
        <v>0</v>
      </c>
      <c r="AO170" s="17">
        <f t="shared" si="1207"/>
        <v>0</v>
      </c>
      <c r="AP170" s="18">
        <f t="shared" si="1208"/>
        <v>0</v>
      </c>
      <c r="AQ170" s="18">
        <f t="shared" si="1209"/>
        <v>0</v>
      </c>
      <c r="AR170" s="18">
        <f t="shared" si="1210"/>
        <v>0</v>
      </c>
      <c r="AS170" s="18">
        <f t="shared" si="1211"/>
        <v>0</v>
      </c>
      <c r="AT170" s="18">
        <f t="shared" si="1212"/>
        <v>0</v>
      </c>
      <c r="AU170" s="18">
        <f t="shared" si="1213"/>
        <v>0</v>
      </c>
      <c r="AV170" s="18">
        <f t="shared" si="1214"/>
        <v>0</v>
      </c>
      <c r="AW170" s="18">
        <f t="shared" si="1215"/>
        <v>0</v>
      </c>
      <c r="AX170" s="4"/>
    </row>
    <row r="171" spans="1:50" outlineLevel="1">
      <c r="A171" s="8" t="str">
        <f>IF(C171=Форма!$B$7*1,"1 месяц",IF(C171&gt;Форма!$B$7,(LEFT(A170,SEARCH(" ",A170,1)-1)+1)&amp;" месяц",""))</f>
        <v>43 месяц</v>
      </c>
      <c r="B171" s="32" t="str">
        <f>IF(SUM($E$6:$L171)=0,"-",IF(SUM($E171:$L171)&gt;0,IF(AND($C171&gt;=$B$1,$C171&lt;=$B$2)*1=1,$A$1,"факт"),"прогноз"))</f>
        <v>-</v>
      </c>
      <c r="C171" s="33">
        <v>46661</v>
      </c>
      <c r="D171" s="34">
        <f>VLOOKUP($C171,'F1'!$A:$B,2,0)</f>
        <v>21</v>
      </c>
      <c r="E171" s="60"/>
      <c r="F171" s="60"/>
      <c r="G171" s="59"/>
      <c r="H171" s="59"/>
      <c r="I171" s="60"/>
      <c r="J171" s="60"/>
      <c r="K171" s="59"/>
      <c r="L171" s="59"/>
      <c r="M171" s="204">
        <f t="shared" si="1166"/>
        <v>0</v>
      </c>
      <c r="N171" s="15">
        <f t="shared" si="1167"/>
        <v>0</v>
      </c>
      <c r="O171" s="15">
        <f t="shared" si="1168"/>
        <v>0</v>
      </c>
      <c r="P171" s="15">
        <f t="shared" si="1169"/>
        <v>0</v>
      </c>
      <c r="Q171" s="204">
        <f t="shared" si="1170"/>
        <v>0</v>
      </c>
      <c r="R171" s="15">
        <f t="shared" si="1171"/>
        <v>0</v>
      </c>
      <c r="S171" s="15">
        <f t="shared" si="1172"/>
        <v>0</v>
      </c>
      <c r="T171" s="15">
        <f t="shared" si="1173"/>
        <v>0</v>
      </c>
      <c r="U171" s="9">
        <f t="shared" si="1174"/>
        <v>0</v>
      </c>
      <c r="V171" s="9">
        <f t="shared" si="1175"/>
        <v>0</v>
      </c>
      <c r="W171" s="28">
        <f t="shared" si="1176"/>
        <v>0</v>
      </c>
      <c r="X171" s="9">
        <f t="shared" si="1177"/>
        <v>0</v>
      </c>
      <c r="Y171" s="9">
        <f t="shared" si="1178"/>
        <v>0</v>
      </c>
      <c r="Z171" s="28">
        <f t="shared" si="1179"/>
        <v>0</v>
      </c>
      <c r="AA171" s="8"/>
      <c r="AB171" s="155">
        <f>IF(OR($M171="",$M171=0),0,IF(AB$2&lt;10,VLOOKUP(TEXT($C171,"МММ"),'Расчет нагрузки'!$AA$2:$AE$13,AB$2,0),$D171*AB$2))</f>
        <v>0</v>
      </c>
      <c r="AC171" s="155">
        <f>IF(OR($Q171="",$Q171=0),0,IF(AC$2&lt;10,VLOOKUP(TEXT($C171,"МММ"),'Расчет нагрузки'!$AA$2:$AE$13,AC$2,0),$D171*AC$2))</f>
        <v>0</v>
      </c>
      <c r="AD171" s="8"/>
      <c r="AE171" s="69">
        <v>1</v>
      </c>
      <c r="AF171" s="69">
        <v>1</v>
      </c>
      <c r="AG171" s="8"/>
      <c r="AH171" s="17">
        <f t="shared" si="1200"/>
        <v>0</v>
      </c>
      <c r="AI171" s="17">
        <f t="shared" si="1201"/>
        <v>0</v>
      </c>
      <c r="AJ171" s="17">
        <f t="shared" si="1202"/>
        <v>0</v>
      </c>
      <c r="AK171" s="17">
        <f t="shared" si="1203"/>
        <v>0</v>
      </c>
      <c r="AL171" s="17">
        <f t="shared" si="1204"/>
        <v>0</v>
      </c>
      <c r="AM171" s="17">
        <f t="shared" si="1205"/>
        <v>0</v>
      </c>
      <c r="AN171" s="17">
        <f t="shared" si="1206"/>
        <v>0</v>
      </c>
      <c r="AO171" s="17">
        <f t="shared" si="1207"/>
        <v>0</v>
      </c>
      <c r="AP171" s="18">
        <f t="shared" si="1208"/>
        <v>0</v>
      </c>
      <c r="AQ171" s="18">
        <f t="shared" si="1209"/>
        <v>0</v>
      </c>
      <c r="AR171" s="18">
        <f t="shared" si="1210"/>
        <v>0</v>
      </c>
      <c r="AS171" s="18">
        <f t="shared" si="1211"/>
        <v>0</v>
      </c>
      <c r="AT171" s="18">
        <f t="shared" si="1212"/>
        <v>0</v>
      </c>
      <c r="AU171" s="18">
        <f t="shared" si="1213"/>
        <v>0</v>
      </c>
      <c r="AV171" s="18">
        <f t="shared" si="1214"/>
        <v>0</v>
      </c>
      <c r="AW171" s="18">
        <f t="shared" si="1215"/>
        <v>0</v>
      </c>
      <c r="AX171" s="4"/>
    </row>
    <row r="172" spans="1:50" outlineLevel="1">
      <c r="A172" s="8" t="str">
        <f>IF(C172=Форма!$B$7*1,"1 месяц",IF(C172&gt;Форма!$B$7,(LEFT(A171,SEARCH(" ",A171,1)-1)+1)&amp;" месяц",""))</f>
        <v>44 месяц</v>
      </c>
      <c r="B172" s="32" t="str">
        <f>IF(SUM($E$6:$L172)=0,"-",IF(SUM($E172:$L172)&gt;0,IF(AND($C172&gt;=$B$1,$C172&lt;=$B$2)*1=1,$A$1,"факт"),"прогноз"))</f>
        <v>-</v>
      </c>
      <c r="C172" s="33">
        <v>46692</v>
      </c>
      <c r="D172" s="34">
        <f>VLOOKUP($C172,'F1'!$A:$B,2,0)</f>
        <v>20</v>
      </c>
      <c r="E172" s="60"/>
      <c r="F172" s="60"/>
      <c r="G172" s="59"/>
      <c r="H172" s="59"/>
      <c r="I172" s="60"/>
      <c r="J172" s="60"/>
      <c r="K172" s="59"/>
      <c r="L172" s="59"/>
      <c r="M172" s="204">
        <f t="shared" si="1166"/>
        <v>0</v>
      </c>
      <c r="N172" s="15">
        <f t="shared" si="1167"/>
        <v>0</v>
      </c>
      <c r="O172" s="15">
        <f t="shared" si="1168"/>
        <v>0</v>
      </c>
      <c r="P172" s="15">
        <f t="shared" si="1169"/>
        <v>0</v>
      </c>
      <c r="Q172" s="204">
        <f t="shared" si="1170"/>
        <v>0</v>
      </c>
      <c r="R172" s="15">
        <f t="shared" si="1171"/>
        <v>0</v>
      </c>
      <c r="S172" s="15">
        <f t="shared" si="1172"/>
        <v>0</v>
      </c>
      <c r="T172" s="15">
        <f t="shared" si="1173"/>
        <v>0</v>
      </c>
      <c r="U172" s="9">
        <f t="shared" si="1174"/>
        <v>0</v>
      </c>
      <c r="V172" s="9">
        <f t="shared" si="1175"/>
        <v>0</v>
      </c>
      <c r="W172" s="28">
        <f t="shared" si="1176"/>
        <v>0</v>
      </c>
      <c r="X172" s="9">
        <f t="shared" si="1177"/>
        <v>0</v>
      </c>
      <c r="Y172" s="9">
        <f t="shared" si="1178"/>
        <v>0</v>
      </c>
      <c r="Z172" s="28">
        <f t="shared" si="1179"/>
        <v>0</v>
      </c>
      <c r="AA172" s="8"/>
      <c r="AB172" s="155">
        <f>IF(OR($M172="",$M172=0),0,IF(AB$2&lt;10,VLOOKUP(TEXT($C172,"МММ"),'Расчет нагрузки'!$AA$2:$AE$13,AB$2,0),$D172*AB$2))</f>
        <v>0</v>
      </c>
      <c r="AC172" s="155">
        <f>IF(OR($Q172="",$Q172=0),0,IF(AC$2&lt;10,VLOOKUP(TEXT($C172,"МММ"),'Расчет нагрузки'!$AA$2:$AE$13,AC$2,0),$D172*AC$2))</f>
        <v>0</v>
      </c>
      <c r="AD172" s="8"/>
      <c r="AE172" s="69">
        <v>1</v>
      </c>
      <c r="AF172" s="69">
        <v>1</v>
      </c>
      <c r="AG172" s="8"/>
      <c r="AH172" s="17">
        <f t="shared" si="1200"/>
        <v>0</v>
      </c>
      <c r="AI172" s="17">
        <f t="shared" si="1201"/>
        <v>0</v>
      </c>
      <c r="AJ172" s="17">
        <f t="shared" si="1202"/>
        <v>0</v>
      </c>
      <c r="AK172" s="17">
        <f t="shared" si="1203"/>
        <v>0</v>
      </c>
      <c r="AL172" s="17">
        <f t="shared" si="1204"/>
        <v>0</v>
      </c>
      <c r="AM172" s="17">
        <f t="shared" si="1205"/>
        <v>0</v>
      </c>
      <c r="AN172" s="17">
        <f t="shared" si="1206"/>
        <v>0</v>
      </c>
      <c r="AO172" s="17">
        <f t="shared" si="1207"/>
        <v>0</v>
      </c>
      <c r="AP172" s="18">
        <f t="shared" si="1208"/>
        <v>0</v>
      </c>
      <c r="AQ172" s="18">
        <f t="shared" si="1209"/>
        <v>0</v>
      </c>
      <c r="AR172" s="18">
        <f t="shared" si="1210"/>
        <v>0</v>
      </c>
      <c r="AS172" s="18">
        <f t="shared" si="1211"/>
        <v>0</v>
      </c>
      <c r="AT172" s="18">
        <f t="shared" si="1212"/>
        <v>0</v>
      </c>
      <c r="AU172" s="18">
        <f t="shared" si="1213"/>
        <v>0</v>
      </c>
      <c r="AV172" s="18">
        <f t="shared" si="1214"/>
        <v>0</v>
      </c>
      <c r="AW172" s="18">
        <f t="shared" si="1215"/>
        <v>0</v>
      </c>
      <c r="AX172" s="4"/>
    </row>
    <row r="173" spans="1:50" outlineLevel="1">
      <c r="A173" s="8" t="str">
        <f>IF(C173=Форма!$B$7*1,"1 месяц",IF(C173&gt;Форма!$B$7,(LEFT(A172,SEARCH(" ",A172,1)-1)+1)&amp;" месяц",""))</f>
        <v>45 месяц</v>
      </c>
      <c r="B173" s="32" t="str">
        <f>IF(SUM($E$6:$L173)=0,"-",IF(SUM($E173:$L173)&gt;0,IF(AND($C173&gt;=$B$1,$C173&lt;=$B$2)*1=1,$A$1,"факт"),"прогноз"))</f>
        <v>-</v>
      </c>
      <c r="C173" s="33">
        <v>46722</v>
      </c>
      <c r="D173" s="34">
        <f>VLOOKUP($C173,'F1'!$A:$B,2,0)</f>
        <v>22</v>
      </c>
      <c r="E173" s="60"/>
      <c r="F173" s="60"/>
      <c r="G173" s="59"/>
      <c r="H173" s="59"/>
      <c r="I173" s="60"/>
      <c r="J173" s="60"/>
      <c r="K173" s="59"/>
      <c r="L173" s="59"/>
      <c r="M173" s="204">
        <f t="shared" si="1166"/>
        <v>0</v>
      </c>
      <c r="N173" s="15">
        <f t="shared" si="1167"/>
        <v>0</v>
      </c>
      <c r="O173" s="15">
        <f t="shared" si="1168"/>
        <v>0</v>
      </c>
      <c r="P173" s="15">
        <f t="shared" si="1169"/>
        <v>0</v>
      </c>
      <c r="Q173" s="204">
        <f t="shared" si="1170"/>
        <v>0</v>
      </c>
      <c r="R173" s="15">
        <f t="shared" si="1171"/>
        <v>0</v>
      </c>
      <c r="S173" s="15">
        <f t="shared" si="1172"/>
        <v>0</v>
      </c>
      <c r="T173" s="15">
        <f t="shared" si="1173"/>
        <v>0</v>
      </c>
      <c r="U173" s="9">
        <f t="shared" si="1174"/>
        <v>0</v>
      </c>
      <c r="V173" s="9">
        <f t="shared" si="1175"/>
        <v>0</v>
      </c>
      <c r="W173" s="28">
        <f t="shared" si="1176"/>
        <v>0</v>
      </c>
      <c r="X173" s="9">
        <f t="shared" si="1177"/>
        <v>0</v>
      </c>
      <c r="Y173" s="9">
        <f t="shared" si="1178"/>
        <v>0</v>
      </c>
      <c r="Z173" s="28">
        <f t="shared" si="1179"/>
        <v>0</v>
      </c>
      <c r="AA173" s="8"/>
      <c r="AB173" s="155">
        <f>IF(OR($M173="",$M173=0),0,IF(AB$2&lt;10,VLOOKUP(TEXT($C173,"МММ"),'Расчет нагрузки'!$AA$2:$AE$13,AB$2,0),$D173*AB$2))</f>
        <v>0</v>
      </c>
      <c r="AC173" s="155">
        <f>IF(OR($Q173="",$Q173=0),0,IF(AC$2&lt;10,VLOOKUP(TEXT($C173,"МММ"),'Расчет нагрузки'!$AA$2:$AE$13,AC$2,0),$D173*AC$2))</f>
        <v>0</v>
      </c>
      <c r="AD173" s="8"/>
      <c r="AE173" s="69">
        <v>1</v>
      </c>
      <c r="AF173" s="69">
        <v>1</v>
      </c>
      <c r="AG173" s="8"/>
      <c r="AH173" s="17">
        <f t="shared" si="1200"/>
        <v>0</v>
      </c>
      <c r="AI173" s="17">
        <f t="shared" si="1201"/>
        <v>0</v>
      </c>
      <c r="AJ173" s="17">
        <f t="shared" si="1202"/>
        <v>0</v>
      </c>
      <c r="AK173" s="17">
        <f t="shared" si="1203"/>
        <v>0</v>
      </c>
      <c r="AL173" s="17">
        <f t="shared" si="1204"/>
        <v>0</v>
      </c>
      <c r="AM173" s="17">
        <f t="shared" si="1205"/>
        <v>0</v>
      </c>
      <c r="AN173" s="17">
        <f t="shared" si="1206"/>
        <v>0</v>
      </c>
      <c r="AO173" s="17">
        <f t="shared" si="1207"/>
        <v>0</v>
      </c>
      <c r="AP173" s="18">
        <f t="shared" si="1208"/>
        <v>0</v>
      </c>
      <c r="AQ173" s="18">
        <f t="shared" si="1209"/>
        <v>0</v>
      </c>
      <c r="AR173" s="18">
        <f t="shared" si="1210"/>
        <v>0</v>
      </c>
      <c r="AS173" s="18">
        <f t="shared" si="1211"/>
        <v>0</v>
      </c>
      <c r="AT173" s="18">
        <f t="shared" si="1212"/>
        <v>0</v>
      </c>
      <c r="AU173" s="18">
        <f t="shared" si="1213"/>
        <v>0</v>
      </c>
      <c r="AV173" s="18">
        <f t="shared" si="1214"/>
        <v>0</v>
      </c>
      <c r="AW173" s="18">
        <f t="shared" si="1215"/>
        <v>0</v>
      </c>
      <c r="AX173" s="4"/>
    </row>
    <row r="174" spans="1:50" outlineLevel="1">
      <c r="A174" s="8" t="str">
        <f>IF(C174=Форма!$B$7*1,"1 месяц",IF(C174&gt;Форма!$B$7,(LEFT(A173,SEARCH(" ",A173,1)-1)+1)&amp;" месяц",""))</f>
        <v>46 месяц</v>
      </c>
      <c r="B174" s="32" t="str">
        <f>IF(SUM($E$6:$L174)=0,"-",IF(SUM($E174:$L174)&gt;0,IF(AND($C174&gt;=$B$1,$C174&lt;=$B$2)*1=1,$A$1,"факт"),"прогноз"))</f>
        <v>-</v>
      </c>
      <c r="C174" s="33">
        <v>46753</v>
      </c>
      <c r="D174" s="34">
        <f>VLOOKUP($C174,'F1'!$A:$B,2,0)</f>
        <v>16</v>
      </c>
      <c r="E174" s="60"/>
      <c r="F174" s="60"/>
      <c r="G174" s="59"/>
      <c r="H174" s="59"/>
      <c r="I174" s="60"/>
      <c r="J174" s="60"/>
      <c r="K174" s="59"/>
      <c r="L174" s="59"/>
      <c r="M174" s="204">
        <f t="shared" si="1166"/>
        <v>0</v>
      </c>
      <c r="N174" s="15">
        <f t="shared" si="1167"/>
        <v>0</v>
      </c>
      <c r="O174" s="15">
        <f t="shared" si="1168"/>
        <v>0</v>
      </c>
      <c r="P174" s="15">
        <f t="shared" si="1169"/>
        <v>0</v>
      </c>
      <c r="Q174" s="204">
        <f t="shared" si="1170"/>
        <v>0</v>
      </c>
      <c r="R174" s="15">
        <f t="shared" si="1171"/>
        <v>0</v>
      </c>
      <c r="S174" s="15">
        <f t="shared" si="1172"/>
        <v>0</v>
      </c>
      <c r="T174" s="15">
        <f t="shared" si="1173"/>
        <v>0</v>
      </c>
      <c r="U174" s="9">
        <f t="shared" si="1174"/>
        <v>0</v>
      </c>
      <c r="V174" s="9">
        <f t="shared" si="1175"/>
        <v>0</v>
      </c>
      <c r="W174" s="28">
        <f t="shared" si="1176"/>
        <v>0</v>
      </c>
      <c r="X174" s="9">
        <f t="shared" si="1177"/>
        <v>0</v>
      </c>
      <c r="Y174" s="9">
        <f t="shared" si="1178"/>
        <v>0</v>
      </c>
      <c r="Z174" s="28">
        <f t="shared" si="1179"/>
        <v>0</v>
      </c>
      <c r="AA174" s="8"/>
      <c r="AB174" s="155">
        <f>IF(OR($M174="",$M174=0),0,IF(AB$2&lt;10,VLOOKUP(TEXT($C174,"МММ"),'Расчет нагрузки'!$AA$2:$AE$13,AB$2,0),$D174*AB$2))</f>
        <v>0</v>
      </c>
      <c r="AC174" s="155">
        <f>IF(OR($Q174="",$Q174=0),0,IF(AC$2&lt;10,VLOOKUP(TEXT($C174,"МММ"),'Расчет нагрузки'!$AA$2:$AE$13,AC$2,0),$D174*AC$2))</f>
        <v>0</v>
      </c>
      <c r="AD174" s="8"/>
      <c r="AE174" s="69">
        <v>1</v>
      </c>
      <c r="AF174" s="69">
        <v>1</v>
      </c>
      <c r="AG174" s="8"/>
      <c r="AH174" s="17">
        <f t="shared" ref="AH174:AH185" si="1216">ROUND(M174*$D174*AE174,0)</f>
        <v>0</v>
      </c>
      <c r="AI174" s="17">
        <f t="shared" ref="AI174:AI185" si="1217">ROUND(IF(AI$2*AH174&lt;0,0,AI$2*AH174),0)</f>
        <v>0</v>
      </c>
      <c r="AJ174" s="17">
        <f t="shared" ref="AJ174:AJ185" si="1218">ROUND(AJ$2*AH174,0)</f>
        <v>0</v>
      </c>
      <c r="AK174" s="17">
        <f t="shared" ref="AK174:AK185" si="1219">ROUND(AK$2*AH174,0)</f>
        <v>0</v>
      </c>
      <c r="AL174" s="17">
        <f t="shared" ref="AL174:AL185" si="1220">ROUND(Q174*$D174*AF174,0)</f>
        <v>0</v>
      </c>
      <c r="AM174" s="17">
        <f t="shared" ref="AM174:AM185" si="1221">ROUND(IF(AM$2*AL174&lt;0,0,AM$2*AL174),0)</f>
        <v>0</v>
      </c>
      <c r="AN174" s="17">
        <f t="shared" ref="AN174:AN185" si="1222">ROUND(AN$2*AL174,0)</f>
        <v>0</v>
      </c>
      <c r="AO174" s="17">
        <f t="shared" ref="AO174:AO185" si="1223">ROUND(AO$2*AL174,0)</f>
        <v>0</v>
      </c>
      <c r="AP174" s="18">
        <f t="shared" ref="AP174:AP185" si="1224">ROUND(MIN(AH174,AB174*AE174),0)</f>
        <v>0</v>
      </c>
      <c r="AQ174" s="18">
        <f t="shared" ref="AQ174:AQ185" si="1225">ROUND(IF(AQ$2*AP174&lt;0,0,AQ$2*AP174),0)</f>
        <v>0</v>
      </c>
      <c r="AR174" s="18">
        <f t="shared" ref="AR174:AR185" si="1226">ROUND(AR$2*AP174,0)</f>
        <v>0</v>
      </c>
      <c r="AS174" s="18">
        <f t="shared" ref="AS174:AS185" si="1227">ROUND(AS$2*AP174,0)</f>
        <v>0</v>
      </c>
      <c r="AT174" s="18">
        <f t="shared" ref="AT174:AT185" si="1228">ROUND(MIN(AL174,AC174*AF174),0)</f>
        <v>0</v>
      </c>
      <c r="AU174" s="18">
        <f t="shared" ref="AU174:AU185" si="1229">ROUND(IF(AU$2*AT174&lt;0,0,AU$2*AT174),0)</f>
        <v>0</v>
      </c>
      <c r="AV174" s="18">
        <f t="shared" ref="AV174:AV185" si="1230">ROUND(AV$2*AT174,0)</f>
        <v>0</v>
      </c>
      <c r="AW174" s="18">
        <f t="shared" ref="AW174:AW185" si="1231">ROUND(AW$2*AT174,0)</f>
        <v>0</v>
      </c>
      <c r="AX174" s="4"/>
    </row>
    <row r="175" spans="1:50" outlineLevel="1">
      <c r="A175" s="8" t="str">
        <f>IF(C175=Форма!$B$7*1,"1 месяц",IF(C175&gt;Форма!$B$7,(LEFT(A174,SEARCH(" ",A174,1)-1)+1)&amp;" месяц",""))</f>
        <v>47 месяц</v>
      </c>
      <c r="B175" s="32" t="str">
        <f>IF(SUM($E$6:$L175)=0,"-",IF(SUM($E175:$L175)&gt;0,IF(AND($C175&gt;=$B$1,$C175&lt;=$B$2)*1=1,$A$1,"факт"),"прогноз"))</f>
        <v>-</v>
      </c>
      <c r="C175" s="33">
        <v>46784</v>
      </c>
      <c r="D175" s="34">
        <f>VLOOKUP($C175,'F1'!$A:$B,2,0)</f>
        <v>20</v>
      </c>
      <c r="E175" s="60"/>
      <c r="F175" s="60"/>
      <c r="G175" s="59"/>
      <c r="H175" s="59"/>
      <c r="I175" s="60"/>
      <c r="J175" s="60"/>
      <c r="K175" s="59"/>
      <c r="L175" s="59"/>
      <c r="M175" s="204">
        <f t="shared" si="1166"/>
        <v>0</v>
      </c>
      <c r="N175" s="15">
        <f t="shared" si="1167"/>
        <v>0</v>
      </c>
      <c r="O175" s="15">
        <f t="shared" si="1168"/>
        <v>0</v>
      </c>
      <c r="P175" s="15">
        <f t="shared" si="1169"/>
        <v>0</v>
      </c>
      <c r="Q175" s="204">
        <f t="shared" si="1170"/>
        <v>0</v>
      </c>
      <c r="R175" s="15">
        <f t="shared" si="1171"/>
        <v>0</v>
      </c>
      <c r="S175" s="15">
        <f t="shared" si="1172"/>
        <v>0</v>
      </c>
      <c r="T175" s="15">
        <f t="shared" si="1173"/>
        <v>0</v>
      </c>
      <c r="U175" s="9">
        <f t="shared" si="1174"/>
        <v>0</v>
      </c>
      <c r="V175" s="9">
        <f t="shared" si="1175"/>
        <v>0</v>
      </c>
      <c r="W175" s="28">
        <f t="shared" si="1176"/>
        <v>0</v>
      </c>
      <c r="X175" s="9">
        <f t="shared" si="1177"/>
        <v>0</v>
      </c>
      <c r="Y175" s="9">
        <f t="shared" si="1178"/>
        <v>0</v>
      </c>
      <c r="Z175" s="28">
        <f t="shared" si="1179"/>
        <v>0</v>
      </c>
      <c r="AA175" s="8"/>
      <c r="AB175" s="155">
        <f>IF(OR($M175="",$M175=0),0,IF(AB$2&lt;10,VLOOKUP(TEXT($C175,"МММ"),'Расчет нагрузки'!$AA$2:$AE$13,AB$2,0),$D175*AB$2))</f>
        <v>0</v>
      </c>
      <c r="AC175" s="155">
        <f>IF(OR($Q175="",$Q175=0),0,IF(AC$2&lt;10,VLOOKUP(TEXT($C175,"МММ"),'Расчет нагрузки'!$AA$2:$AE$13,AC$2,0),$D175*AC$2))</f>
        <v>0</v>
      </c>
      <c r="AD175" s="8"/>
      <c r="AE175" s="69">
        <v>1</v>
      </c>
      <c r="AF175" s="69">
        <v>1</v>
      </c>
      <c r="AG175" s="8"/>
      <c r="AH175" s="17">
        <f t="shared" si="1216"/>
        <v>0</v>
      </c>
      <c r="AI175" s="17">
        <f t="shared" si="1217"/>
        <v>0</v>
      </c>
      <c r="AJ175" s="17">
        <f t="shared" si="1218"/>
        <v>0</v>
      </c>
      <c r="AK175" s="17">
        <f t="shared" si="1219"/>
        <v>0</v>
      </c>
      <c r="AL175" s="17">
        <f t="shared" si="1220"/>
        <v>0</v>
      </c>
      <c r="AM175" s="17">
        <f t="shared" si="1221"/>
        <v>0</v>
      </c>
      <c r="AN175" s="17">
        <f t="shared" si="1222"/>
        <v>0</v>
      </c>
      <c r="AO175" s="17">
        <f t="shared" si="1223"/>
        <v>0</v>
      </c>
      <c r="AP175" s="18">
        <f t="shared" si="1224"/>
        <v>0</v>
      </c>
      <c r="AQ175" s="18">
        <f t="shared" si="1225"/>
        <v>0</v>
      </c>
      <c r="AR175" s="18">
        <f t="shared" si="1226"/>
        <v>0</v>
      </c>
      <c r="AS175" s="18">
        <f t="shared" si="1227"/>
        <v>0</v>
      </c>
      <c r="AT175" s="18">
        <f t="shared" si="1228"/>
        <v>0</v>
      </c>
      <c r="AU175" s="18">
        <f t="shared" si="1229"/>
        <v>0</v>
      </c>
      <c r="AV175" s="18">
        <f t="shared" si="1230"/>
        <v>0</v>
      </c>
      <c r="AW175" s="18">
        <f t="shared" si="1231"/>
        <v>0</v>
      </c>
      <c r="AX175" s="4"/>
    </row>
    <row r="176" spans="1:50" outlineLevel="1">
      <c r="A176" s="8" t="str">
        <f>IF(C176=Форма!$B$7*1,"1 месяц",IF(C176&gt;Форма!$B$7,(LEFT(A175,SEARCH(" ",A175,1)-1)+1)&amp;" месяц",""))</f>
        <v>48 месяц</v>
      </c>
      <c r="B176" s="32" t="str">
        <f>IF(SUM($E$6:$L176)=0,"-",IF(SUM($E176:$L176)&gt;0,IF(AND($C176&gt;=$B$1,$C176&lt;=$B$2)*1=1,$A$1,"факт"),"прогноз"))</f>
        <v>-</v>
      </c>
      <c r="C176" s="33">
        <v>46813</v>
      </c>
      <c r="D176" s="34">
        <f>VLOOKUP($C176,'F1'!$A:$B,2,0)</f>
        <v>22</v>
      </c>
      <c r="E176" s="60"/>
      <c r="F176" s="60"/>
      <c r="G176" s="59"/>
      <c r="H176" s="59"/>
      <c r="I176" s="60"/>
      <c r="J176" s="60"/>
      <c r="K176" s="59"/>
      <c r="L176" s="59"/>
      <c r="M176" s="204">
        <f t="shared" si="1166"/>
        <v>0</v>
      </c>
      <c r="N176" s="15">
        <f t="shared" si="1167"/>
        <v>0</v>
      </c>
      <c r="O176" s="15">
        <f t="shared" si="1168"/>
        <v>0</v>
      </c>
      <c r="P176" s="15">
        <f t="shared" si="1169"/>
        <v>0</v>
      </c>
      <c r="Q176" s="204">
        <f t="shared" si="1170"/>
        <v>0</v>
      </c>
      <c r="R176" s="15">
        <f t="shared" si="1171"/>
        <v>0</v>
      </c>
      <c r="S176" s="15">
        <f t="shared" si="1172"/>
        <v>0</v>
      </c>
      <c r="T176" s="15">
        <f t="shared" si="1173"/>
        <v>0</v>
      </c>
      <c r="U176" s="9">
        <f t="shared" si="1174"/>
        <v>0</v>
      </c>
      <c r="V176" s="9">
        <f t="shared" si="1175"/>
        <v>0</v>
      </c>
      <c r="W176" s="28">
        <f t="shared" si="1176"/>
        <v>0</v>
      </c>
      <c r="X176" s="9">
        <f t="shared" si="1177"/>
        <v>0</v>
      </c>
      <c r="Y176" s="9">
        <f t="shared" si="1178"/>
        <v>0</v>
      </c>
      <c r="Z176" s="28">
        <f t="shared" si="1179"/>
        <v>0</v>
      </c>
      <c r="AA176" s="8"/>
      <c r="AB176" s="155">
        <f>IF(OR($M176="",$M176=0),0,IF(AB$2&lt;10,VLOOKUP(TEXT($C176,"МММ"),'Расчет нагрузки'!$AA$2:$AE$13,AB$2,0),$D176*AB$2))</f>
        <v>0</v>
      </c>
      <c r="AC176" s="155">
        <f>IF(OR($Q176="",$Q176=0),0,IF(AC$2&lt;10,VLOOKUP(TEXT($C176,"МММ"),'Расчет нагрузки'!$AA$2:$AE$13,AC$2,0),$D176*AC$2))</f>
        <v>0</v>
      </c>
      <c r="AD176" s="8"/>
      <c r="AE176" s="69">
        <v>1</v>
      </c>
      <c r="AF176" s="69">
        <v>1</v>
      </c>
      <c r="AG176" s="8"/>
      <c r="AH176" s="17">
        <f t="shared" si="1216"/>
        <v>0</v>
      </c>
      <c r="AI176" s="17">
        <f t="shared" si="1217"/>
        <v>0</v>
      </c>
      <c r="AJ176" s="17">
        <f t="shared" si="1218"/>
        <v>0</v>
      </c>
      <c r="AK176" s="17">
        <f t="shared" si="1219"/>
        <v>0</v>
      </c>
      <c r="AL176" s="17">
        <f t="shared" si="1220"/>
        <v>0</v>
      </c>
      <c r="AM176" s="17">
        <f t="shared" si="1221"/>
        <v>0</v>
      </c>
      <c r="AN176" s="17">
        <f t="shared" si="1222"/>
        <v>0</v>
      </c>
      <c r="AO176" s="17">
        <f t="shared" si="1223"/>
        <v>0</v>
      </c>
      <c r="AP176" s="18">
        <f t="shared" si="1224"/>
        <v>0</v>
      </c>
      <c r="AQ176" s="18">
        <f t="shared" si="1225"/>
        <v>0</v>
      </c>
      <c r="AR176" s="18">
        <f t="shared" si="1226"/>
        <v>0</v>
      </c>
      <c r="AS176" s="18">
        <f t="shared" si="1227"/>
        <v>0</v>
      </c>
      <c r="AT176" s="18">
        <f t="shared" si="1228"/>
        <v>0</v>
      </c>
      <c r="AU176" s="18">
        <f t="shared" si="1229"/>
        <v>0</v>
      </c>
      <c r="AV176" s="18">
        <f t="shared" si="1230"/>
        <v>0</v>
      </c>
      <c r="AW176" s="18">
        <f t="shared" si="1231"/>
        <v>0</v>
      </c>
      <c r="AX176" s="4"/>
    </row>
    <row r="177" spans="1:50" outlineLevel="1">
      <c r="A177" s="8" t="str">
        <f>IF(C177=Форма!$B$7*1,"1 месяц",IF(C177&gt;Форма!$B$7,(LEFT(A176,SEARCH(" ",A176,1)-1)+1)&amp;" месяц",""))</f>
        <v>49 месяц</v>
      </c>
      <c r="B177" s="32" t="str">
        <f>IF(SUM($E$6:$L177)=0,"-",IF(SUM($E177:$L177)&gt;0,IF(AND($C177&gt;=$B$1,$C177&lt;=$B$2)*1=1,$A$1,"факт"),"прогноз"))</f>
        <v>-</v>
      </c>
      <c r="C177" s="33">
        <v>46844</v>
      </c>
      <c r="D177" s="34">
        <f>VLOOKUP($C177,'F1'!$A:$B,2,0)</f>
        <v>20</v>
      </c>
      <c r="E177" s="60"/>
      <c r="F177" s="60"/>
      <c r="G177" s="59"/>
      <c r="H177" s="59"/>
      <c r="I177" s="60"/>
      <c r="J177" s="60"/>
      <c r="K177" s="59"/>
      <c r="L177" s="59"/>
      <c r="M177" s="204">
        <f t="shared" si="1166"/>
        <v>0</v>
      </c>
      <c r="N177" s="15">
        <f t="shared" si="1167"/>
        <v>0</v>
      </c>
      <c r="O177" s="15">
        <f t="shared" si="1168"/>
        <v>0</v>
      </c>
      <c r="P177" s="15">
        <f t="shared" si="1169"/>
        <v>0</v>
      </c>
      <c r="Q177" s="204">
        <f t="shared" si="1170"/>
        <v>0</v>
      </c>
      <c r="R177" s="15">
        <f t="shared" si="1171"/>
        <v>0</v>
      </c>
      <c r="S177" s="15">
        <f t="shared" si="1172"/>
        <v>0</v>
      </c>
      <c r="T177" s="15">
        <f t="shared" si="1173"/>
        <v>0</v>
      </c>
      <c r="U177" s="9">
        <f t="shared" si="1174"/>
        <v>0</v>
      </c>
      <c r="V177" s="9">
        <f t="shared" si="1175"/>
        <v>0</v>
      </c>
      <c r="W177" s="28">
        <f t="shared" si="1176"/>
        <v>0</v>
      </c>
      <c r="X177" s="9">
        <f t="shared" si="1177"/>
        <v>0</v>
      </c>
      <c r="Y177" s="9">
        <f t="shared" si="1178"/>
        <v>0</v>
      </c>
      <c r="Z177" s="28">
        <f t="shared" si="1179"/>
        <v>0</v>
      </c>
      <c r="AA177" s="8"/>
      <c r="AB177" s="155">
        <f>IF(OR($M177="",$M177=0),0,IF(AB$2&lt;10,VLOOKUP(TEXT($C177,"МММ"),'Расчет нагрузки'!$AA$2:$AE$13,AB$2,0),$D177*AB$2))</f>
        <v>0</v>
      </c>
      <c r="AC177" s="155">
        <f>IF(OR($Q177="",$Q177=0),0,IF(AC$2&lt;10,VLOOKUP(TEXT($C177,"МММ"),'Расчет нагрузки'!$AA$2:$AE$13,AC$2,0),$D177*AC$2))</f>
        <v>0</v>
      </c>
      <c r="AD177" s="8"/>
      <c r="AE177" s="69">
        <v>1</v>
      </c>
      <c r="AF177" s="69">
        <v>1</v>
      </c>
      <c r="AG177" s="8"/>
      <c r="AH177" s="17">
        <f t="shared" si="1216"/>
        <v>0</v>
      </c>
      <c r="AI177" s="17">
        <f t="shared" si="1217"/>
        <v>0</v>
      </c>
      <c r="AJ177" s="17">
        <f t="shared" si="1218"/>
        <v>0</v>
      </c>
      <c r="AK177" s="17">
        <f t="shared" si="1219"/>
        <v>0</v>
      </c>
      <c r="AL177" s="17">
        <f t="shared" si="1220"/>
        <v>0</v>
      </c>
      <c r="AM177" s="17">
        <f t="shared" si="1221"/>
        <v>0</v>
      </c>
      <c r="AN177" s="17">
        <f t="shared" si="1222"/>
        <v>0</v>
      </c>
      <c r="AO177" s="17">
        <f t="shared" si="1223"/>
        <v>0</v>
      </c>
      <c r="AP177" s="18">
        <f t="shared" si="1224"/>
        <v>0</v>
      </c>
      <c r="AQ177" s="18">
        <f t="shared" si="1225"/>
        <v>0</v>
      </c>
      <c r="AR177" s="18">
        <f t="shared" si="1226"/>
        <v>0</v>
      </c>
      <c r="AS177" s="18">
        <f t="shared" si="1227"/>
        <v>0</v>
      </c>
      <c r="AT177" s="18">
        <f t="shared" si="1228"/>
        <v>0</v>
      </c>
      <c r="AU177" s="18">
        <f t="shared" si="1229"/>
        <v>0</v>
      </c>
      <c r="AV177" s="18">
        <f t="shared" si="1230"/>
        <v>0</v>
      </c>
      <c r="AW177" s="18">
        <f t="shared" si="1231"/>
        <v>0</v>
      </c>
      <c r="AX177" s="4"/>
    </row>
    <row r="178" spans="1:50" outlineLevel="1">
      <c r="A178" s="8" t="str">
        <f>IF(C178=Форма!$B$7*1,"1 месяц",IF(C178&gt;Форма!$B$7,(LEFT(A177,SEARCH(" ",A177,1)-1)+1)&amp;" месяц",""))</f>
        <v>50 месяц</v>
      </c>
      <c r="B178" s="32" t="str">
        <f>IF(SUM($E$6:$L178)=0,"-",IF(SUM($E178:$L178)&gt;0,IF(AND($C178&gt;=$B$1,$C178&lt;=$B$2)*1=1,$A$1,"факт"),"прогноз"))</f>
        <v>-</v>
      </c>
      <c r="C178" s="33">
        <v>46874</v>
      </c>
      <c r="D178" s="34">
        <f>VLOOKUP($C178,'F1'!$A:$B,2,0)</f>
        <v>20</v>
      </c>
      <c r="E178" s="60"/>
      <c r="F178" s="60"/>
      <c r="G178" s="59"/>
      <c r="H178" s="59"/>
      <c r="I178" s="60"/>
      <c r="J178" s="60"/>
      <c r="K178" s="59"/>
      <c r="L178" s="59"/>
      <c r="M178" s="204">
        <f t="shared" si="1166"/>
        <v>0</v>
      </c>
      <c r="N178" s="15">
        <f t="shared" si="1167"/>
        <v>0</v>
      </c>
      <c r="O178" s="15">
        <f t="shared" si="1168"/>
        <v>0</v>
      </c>
      <c r="P178" s="15">
        <f t="shared" si="1169"/>
        <v>0</v>
      </c>
      <c r="Q178" s="204">
        <f t="shared" si="1170"/>
        <v>0</v>
      </c>
      <c r="R178" s="15">
        <f t="shared" si="1171"/>
        <v>0</v>
      </c>
      <c r="S178" s="15">
        <f t="shared" si="1172"/>
        <v>0</v>
      </c>
      <c r="T178" s="15">
        <f t="shared" si="1173"/>
        <v>0</v>
      </c>
      <c r="U178" s="9">
        <f t="shared" si="1174"/>
        <v>0</v>
      </c>
      <c r="V178" s="9">
        <f t="shared" si="1175"/>
        <v>0</v>
      </c>
      <c r="W178" s="28">
        <f t="shared" si="1176"/>
        <v>0</v>
      </c>
      <c r="X178" s="9">
        <f t="shared" si="1177"/>
        <v>0</v>
      </c>
      <c r="Y178" s="9">
        <f t="shared" si="1178"/>
        <v>0</v>
      </c>
      <c r="Z178" s="28">
        <f t="shared" si="1179"/>
        <v>0</v>
      </c>
      <c r="AA178" s="8"/>
      <c r="AB178" s="155">
        <f>IF(OR($M178="",$M178=0),0,IF(AB$2&lt;10,VLOOKUP(TEXT($C178,"МММ"),'Расчет нагрузки'!$AA$2:$AE$13,AB$2,0),$D178*AB$2))</f>
        <v>0</v>
      </c>
      <c r="AC178" s="155">
        <f>IF(OR($Q178="",$Q178=0),0,IF(AC$2&lt;10,VLOOKUP(TEXT($C178,"МММ"),'Расчет нагрузки'!$AA$2:$AE$13,AC$2,0),$D178*AC$2))</f>
        <v>0</v>
      </c>
      <c r="AD178" s="8"/>
      <c r="AE178" s="69">
        <v>1</v>
      </c>
      <c r="AF178" s="69">
        <v>1</v>
      </c>
      <c r="AG178" s="8"/>
      <c r="AH178" s="17">
        <f t="shared" si="1216"/>
        <v>0</v>
      </c>
      <c r="AI178" s="17">
        <f t="shared" si="1217"/>
        <v>0</v>
      </c>
      <c r="AJ178" s="17">
        <f t="shared" si="1218"/>
        <v>0</v>
      </c>
      <c r="AK178" s="17">
        <f t="shared" si="1219"/>
        <v>0</v>
      </c>
      <c r="AL178" s="17">
        <f t="shared" si="1220"/>
        <v>0</v>
      </c>
      <c r="AM178" s="17">
        <f t="shared" si="1221"/>
        <v>0</v>
      </c>
      <c r="AN178" s="17">
        <f t="shared" si="1222"/>
        <v>0</v>
      </c>
      <c r="AO178" s="17">
        <f t="shared" si="1223"/>
        <v>0</v>
      </c>
      <c r="AP178" s="18">
        <f t="shared" si="1224"/>
        <v>0</v>
      </c>
      <c r="AQ178" s="18">
        <f t="shared" si="1225"/>
        <v>0</v>
      </c>
      <c r="AR178" s="18">
        <f t="shared" si="1226"/>
        <v>0</v>
      </c>
      <c r="AS178" s="18">
        <f t="shared" si="1227"/>
        <v>0</v>
      </c>
      <c r="AT178" s="18">
        <f t="shared" si="1228"/>
        <v>0</v>
      </c>
      <c r="AU178" s="18">
        <f t="shared" si="1229"/>
        <v>0</v>
      </c>
      <c r="AV178" s="18">
        <f t="shared" si="1230"/>
        <v>0</v>
      </c>
      <c r="AW178" s="18">
        <f t="shared" si="1231"/>
        <v>0</v>
      </c>
      <c r="AX178" s="4"/>
    </row>
    <row r="179" spans="1:50" outlineLevel="1">
      <c r="A179" s="8" t="str">
        <f>IF(C179=Форма!$B$7*1,"1 месяц",IF(C179&gt;Форма!$B$7,(LEFT(A178,SEARCH(" ",A178,1)-1)+1)&amp;" месяц",""))</f>
        <v>51 месяц</v>
      </c>
      <c r="B179" s="32" t="str">
        <f>IF(SUM($E$6:$L179)=0,"-",IF(SUM($E179:$L179)&gt;0,IF(AND($C179&gt;=$B$1,$C179&lt;=$B$2)*1=1,$A$1,"факт"),"прогноз"))</f>
        <v>-</v>
      </c>
      <c r="C179" s="33">
        <v>46905</v>
      </c>
      <c r="D179" s="34">
        <f>VLOOKUP($C179,'F1'!$A:$B,2,0)</f>
        <v>21</v>
      </c>
      <c r="E179" s="60"/>
      <c r="F179" s="60"/>
      <c r="G179" s="59"/>
      <c r="H179" s="59"/>
      <c r="I179" s="60"/>
      <c r="J179" s="60"/>
      <c r="K179" s="59"/>
      <c r="L179" s="59"/>
      <c r="M179" s="204">
        <f t="shared" si="1166"/>
        <v>0</v>
      </c>
      <c r="N179" s="15">
        <f t="shared" si="1167"/>
        <v>0</v>
      </c>
      <c r="O179" s="15">
        <f t="shared" si="1168"/>
        <v>0</v>
      </c>
      <c r="P179" s="15">
        <f t="shared" si="1169"/>
        <v>0</v>
      </c>
      <c r="Q179" s="204">
        <f t="shared" si="1170"/>
        <v>0</v>
      </c>
      <c r="R179" s="15">
        <f t="shared" si="1171"/>
        <v>0</v>
      </c>
      <c r="S179" s="15">
        <f t="shared" si="1172"/>
        <v>0</v>
      </c>
      <c r="T179" s="15">
        <f t="shared" si="1173"/>
        <v>0</v>
      </c>
      <c r="U179" s="9">
        <f t="shared" si="1174"/>
        <v>0</v>
      </c>
      <c r="V179" s="9">
        <f t="shared" si="1175"/>
        <v>0</v>
      </c>
      <c r="W179" s="28">
        <f t="shared" si="1176"/>
        <v>0</v>
      </c>
      <c r="X179" s="9">
        <f t="shared" si="1177"/>
        <v>0</v>
      </c>
      <c r="Y179" s="9">
        <f t="shared" si="1178"/>
        <v>0</v>
      </c>
      <c r="Z179" s="28">
        <f t="shared" si="1179"/>
        <v>0</v>
      </c>
      <c r="AA179" s="8"/>
      <c r="AB179" s="155">
        <f>IF(OR($M179="",$M179=0),0,IF(AB$2&lt;10,VLOOKUP(TEXT($C179,"МММ"),'Расчет нагрузки'!$AA$2:$AE$13,AB$2,0),$D179*AB$2))</f>
        <v>0</v>
      </c>
      <c r="AC179" s="155">
        <f>IF(OR($Q179="",$Q179=0),0,IF(AC$2&lt;10,VLOOKUP(TEXT($C179,"МММ"),'Расчет нагрузки'!$AA$2:$AE$13,AC$2,0),$D179*AC$2))</f>
        <v>0</v>
      </c>
      <c r="AD179" s="8"/>
      <c r="AE179" s="69">
        <v>1</v>
      </c>
      <c r="AF179" s="69">
        <v>1</v>
      </c>
      <c r="AG179" s="8"/>
      <c r="AH179" s="17">
        <f t="shared" si="1216"/>
        <v>0</v>
      </c>
      <c r="AI179" s="17">
        <f t="shared" si="1217"/>
        <v>0</v>
      </c>
      <c r="AJ179" s="17">
        <f t="shared" si="1218"/>
        <v>0</v>
      </c>
      <c r="AK179" s="17">
        <f t="shared" si="1219"/>
        <v>0</v>
      </c>
      <c r="AL179" s="17">
        <f t="shared" si="1220"/>
        <v>0</v>
      </c>
      <c r="AM179" s="17">
        <f t="shared" si="1221"/>
        <v>0</v>
      </c>
      <c r="AN179" s="17">
        <f t="shared" si="1222"/>
        <v>0</v>
      </c>
      <c r="AO179" s="17">
        <f t="shared" si="1223"/>
        <v>0</v>
      </c>
      <c r="AP179" s="18">
        <f t="shared" si="1224"/>
        <v>0</v>
      </c>
      <c r="AQ179" s="18">
        <f t="shared" si="1225"/>
        <v>0</v>
      </c>
      <c r="AR179" s="18">
        <f t="shared" si="1226"/>
        <v>0</v>
      </c>
      <c r="AS179" s="18">
        <f t="shared" si="1227"/>
        <v>0</v>
      </c>
      <c r="AT179" s="18">
        <f t="shared" si="1228"/>
        <v>0</v>
      </c>
      <c r="AU179" s="18">
        <f t="shared" si="1229"/>
        <v>0</v>
      </c>
      <c r="AV179" s="18">
        <f t="shared" si="1230"/>
        <v>0</v>
      </c>
      <c r="AW179" s="18">
        <f t="shared" si="1231"/>
        <v>0</v>
      </c>
      <c r="AX179" s="4"/>
    </row>
    <row r="180" spans="1:50" outlineLevel="1">
      <c r="A180" s="8" t="str">
        <f>IF(C180=Форма!$B$7*1,"1 месяц",IF(C180&gt;Форма!$B$7,(LEFT(A179,SEARCH(" ",A179,1)-1)+1)&amp;" месяц",""))</f>
        <v>52 месяц</v>
      </c>
      <c r="B180" s="32" t="str">
        <f>IF(SUM($E$6:$L180)=0,"-",IF(SUM($E180:$L180)&gt;0,IF(AND($C180&gt;=$B$1,$C180&lt;=$B$2)*1=1,$A$1,"факт"),"прогноз"))</f>
        <v>-</v>
      </c>
      <c r="C180" s="33">
        <v>46935</v>
      </c>
      <c r="D180" s="34">
        <f>VLOOKUP($C180,'F1'!$A:$B,2,0)</f>
        <v>21</v>
      </c>
      <c r="E180" s="60"/>
      <c r="F180" s="60"/>
      <c r="G180" s="59"/>
      <c r="H180" s="59"/>
      <c r="I180" s="60"/>
      <c r="J180" s="60"/>
      <c r="K180" s="59"/>
      <c r="L180" s="59"/>
      <c r="M180" s="204">
        <f t="shared" si="1166"/>
        <v>0</v>
      </c>
      <c r="N180" s="15">
        <f t="shared" si="1167"/>
        <v>0</v>
      </c>
      <c r="O180" s="15">
        <f t="shared" si="1168"/>
        <v>0</v>
      </c>
      <c r="P180" s="15">
        <f t="shared" si="1169"/>
        <v>0</v>
      </c>
      <c r="Q180" s="204">
        <f t="shared" si="1170"/>
        <v>0</v>
      </c>
      <c r="R180" s="15">
        <f t="shared" si="1171"/>
        <v>0</v>
      </c>
      <c r="S180" s="15">
        <f t="shared" si="1172"/>
        <v>0</v>
      </c>
      <c r="T180" s="15">
        <f t="shared" si="1173"/>
        <v>0</v>
      </c>
      <c r="U180" s="9">
        <f t="shared" si="1174"/>
        <v>0</v>
      </c>
      <c r="V180" s="9">
        <f t="shared" si="1175"/>
        <v>0</v>
      </c>
      <c r="W180" s="28">
        <f t="shared" si="1176"/>
        <v>0</v>
      </c>
      <c r="X180" s="9">
        <f t="shared" si="1177"/>
        <v>0</v>
      </c>
      <c r="Y180" s="9">
        <f t="shared" si="1178"/>
        <v>0</v>
      </c>
      <c r="Z180" s="28">
        <f t="shared" si="1179"/>
        <v>0</v>
      </c>
      <c r="AA180" s="8"/>
      <c r="AB180" s="155">
        <f>IF(OR($M180="",$M180=0),0,IF(AB$2&lt;10,VLOOKUP(TEXT($C180,"МММ"),'Расчет нагрузки'!$AA$2:$AE$13,AB$2,0),$D180*AB$2))</f>
        <v>0</v>
      </c>
      <c r="AC180" s="155">
        <f>IF(OR($Q180="",$Q180=0),0,IF(AC$2&lt;10,VLOOKUP(TEXT($C180,"МММ"),'Расчет нагрузки'!$AA$2:$AE$13,AC$2,0),$D180*AC$2))</f>
        <v>0</v>
      </c>
      <c r="AD180" s="8"/>
      <c r="AE180" s="69">
        <v>1</v>
      </c>
      <c r="AF180" s="69">
        <v>1</v>
      </c>
      <c r="AG180" s="8"/>
      <c r="AH180" s="17">
        <f t="shared" si="1216"/>
        <v>0</v>
      </c>
      <c r="AI180" s="17">
        <f t="shared" si="1217"/>
        <v>0</v>
      </c>
      <c r="AJ180" s="17">
        <f t="shared" si="1218"/>
        <v>0</v>
      </c>
      <c r="AK180" s="17">
        <f t="shared" si="1219"/>
        <v>0</v>
      </c>
      <c r="AL180" s="17">
        <f t="shared" si="1220"/>
        <v>0</v>
      </c>
      <c r="AM180" s="17">
        <f t="shared" si="1221"/>
        <v>0</v>
      </c>
      <c r="AN180" s="17">
        <f t="shared" si="1222"/>
        <v>0</v>
      </c>
      <c r="AO180" s="17">
        <f t="shared" si="1223"/>
        <v>0</v>
      </c>
      <c r="AP180" s="18">
        <f t="shared" si="1224"/>
        <v>0</v>
      </c>
      <c r="AQ180" s="18">
        <f t="shared" si="1225"/>
        <v>0</v>
      </c>
      <c r="AR180" s="18">
        <f t="shared" si="1226"/>
        <v>0</v>
      </c>
      <c r="AS180" s="18">
        <f t="shared" si="1227"/>
        <v>0</v>
      </c>
      <c r="AT180" s="18">
        <f t="shared" si="1228"/>
        <v>0</v>
      </c>
      <c r="AU180" s="18">
        <f t="shared" si="1229"/>
        <v>0</v>
      </c>
      <c r="AV180" s="18">
        <f t="shared" si="1230"/>
        <v>0</v>
      </c>
      <c r="AW180" s="18">
        <f t="shared" si="1231"/>
        <v>0</v>
      </c>
      <c r="AX180" s="4"/>
    </row>
    <row r="181" spans="1:50" outlineLevel="1">
      <c r="A181" s="8" t="str">
        <f>IF(C181=Форма!$B$7*1,"1 месяц",IF(C181&gt;Форма!$B$7,(LEFT(A180,SEARCH(" ",A180,1)-1)+1)&amp;" месяц",""))</f>
        <v>53 месяц</v>
      </c>
      <c r="B181" s="32" t="str">
        <f>IF(SUM($E$6:$L181)=0,"-",IF(SUM($E181:$L181)&gt;0,IF(AND($C181&gt;=$B$1,$C181&lt;=$B$2)*1=1,$A$1,"факт"),"прогноз"))</f>
        <v>-</v>
      </c>
      <c r="C181" s="33">
        <v>46966</v>
      </c>
      <c r="D181" s="34">
        <f>VLOOKUP($C181,'F1'!$A:$B,2,0)</f>
        <v>23</v>
      </c>
      <c r="E181" s="60"/>
      <c r="F181" s="60"/>
      <c r="G181" s="59"/>
      <c r="H181" s="59"/>
      <c r="I181" s="60"/>
      <c r="J181" s="60"/>
      <c r="K181" s="59"/>
      <c r="L181" s="59"/>
      <c r="M181" s="204">
        <f t="shared" si="1166"/>
        <v>0</v>
      </c>
      <c r="N181" s="15">
        <f t="shared" si="1167"/>
        <v>0</v>
      </c>
      <c r="O181" s="15">
        <f t="shared" si="1168"/>
        <v>0</v>
      </c>
      <c r="P181" s="15">
        <f t="shared" si="1169"/>
        <v>0</v>
      </c>
      <c r="Q181" s="204">
        <f t="shared" si="1170"/>
        <v>0</v>
      </c>
      <c r="R181" s="15">
        <f t="shared" si="1171"/>
        <v>0</v>
      </c>
      <c r="S181" s="15">
        <f t="shared" si="1172"/>
        <v>0</v>
      </c>
      <c r="T181" s="15">
        <f t="shared" si="1173"/>
        <v>0</v>
      </c>
      <c r="U181" s="9">
        <f t="shared" si="1174"/>
        <v>0</v>
      </c>
      <c r="V181" s="9">
        <f t="shared" si="1175"/>
        <v>0</v>
      </c>
      <c r="W181" s="28">
        <f t="shared" si="1176"/>
        <v>0</v>
      </c>
      <c r="X181" s="9">
        <f t="shared" si="1177"/>
        <v>0</v>
      </c>
      <c r="Y181" s="9">
        <f t="shared" si="1178"/>
        <v>0</v>
      </c>
      <c r="Z181" s="28">
        <f t="shared" si="1179"/>
        <v>0</v>
      </c>
      <c r="AA181" s="8"/>
      <c r="AB181" s="155">
        <f>IF(OR($M181="",$M181=0),0,IF(AB$2&lt;10,VLOOKUP(TEXT($C181,"МММ"),'Расчет нагрузки'!$AA$2:$AE$13,AB$2,0),$D181*AB$2))</f>
        <v>0</v>
      </c>
      <c r="AC181" s="155">
        <f>IF(OR($Q181="",$Q181=0),0,IF(AC$2&lt;10,VLOOKUP(TEXT($C181,"МММ"),'Расчет нагрузки'!$AA$2:$AE$13,AC$2,0),$D181*AC$2))</f>
        <v>0</v>
      </c>
      <c r="AD181" s="8"/>
      <c r="AE181" s="69">
        <v>1</v>
      </c>
      <c r="AF181" s="69">
        <v>1</v>
      </c>
      <c r="AG181" s="8"/>
      <c r="AH181" s="17">
        <f t="shared" si="1216"/>
        <v>0</v>
      </c>
      <c r="AI181" s="17">
        <f t="shared" si="1217"/>
        <v>0</v>
      </c>
      <c r="AJ181" s="17">
        <f t="shared" si="1218"/>
        <v>0</v>
      </c>
      <c r="AK181" s="17">
        <f t="shared" si="1219"/>
        <v>0</v>
      </c>
      <c r="AL181" s="17">
        <f t="shared" si="1220"/>
        <v>0</v>
      </c>
      <c r="AM181" s="17">
        <f t="shared" si="1221"/>
        <v>0</v>
      </c>
      <c r="AN181" s="17">
        <f t="shared" si="1222"/>
        <v>0</v>
      </c>
      <c r="AO181" s="17">
        <f t="shared" si="1223"/>
        <v>0</v>
      </c>
      <c r="AP181" s="18">
        <f t="shared" si="1224"/>
        <v>0</v>
      </c>
      <c r="AQ181" s="18">
        <f t="shared" si="1225"/>
        <v>0</v>
      </c>
      <c r="AR181" s="18">
        <f t="shared" si="1226"/>
        <v>0</v>
      </c>
      <c r="AS181" s="18">
        <f t="shared" si="1227"/>
        <v>0</v>
      </c>
      <c r="AT181" s="18">
        <f t="shared" si="1228"/>
        <v>0</v>
      </c>
      <c r="AU181" s="18">
        <f t="shared" si="1229"/>
        <v>0</v>
      </c>
      <c r="AV181" s="18">
        <f t="shared" si="1230"/>
        <v>0</v>
      </c>
      <c r="AW181" s="18">
        <f t="shared" si="1231"/>
        <v>0</v>
      </c>
      <c r="AX181" s="4"/>
    </row>
    <row r="182" spans="1:50" outlineLevel="1">
      <c r="A182" s="8" t="str">
        <f>IF(C182=Форма!$B$7*1,"1 месяц",IF(C182&gt;Форма!$B$7,(LEFT(A181,SEARCH(" ",A181,1)-1)+1)&amp;" месяц",""))</f>
        <v>54 месяц</v>
      </c>
      <c r="B182" s="32" t="str">
        <f>IF(SUM($E$6:$L182)=0,"-",IF(SUM($E182:$L182)&gt;0,IF(AND($C182&gt;=$B$1,$C182&lt;=$B$2)*1=1,$A$1,"факт"),"прогноз"))</f>
        <v>-</v>
      </c>
      <c r="C182" s="33">
        <v>46997</v>
      </c>
      <c r="D182" s="34">
        <f>VLOOKUP($C182,'F1'!$A:$B,2,0)</f>
        <v>21</v>
      </c>
      <c r="E182" s="60"/>
      <c r="F182" s="60"/>
      <c r="G182" s="59"/>
      <c r="H182" s="59"/>
      <c r="I182" s="60"/>
      <c r="J182" s="60"/>
      <c r="K182" s="59"/>
      <c r="L182" s="59"/>
      <c r="M182" s="204">
        <f t="shared" si="1166"/>
        <v>0</v>
      </c>
      <c r="N182" s="15">
        <f t="shared" si="1167"/>
        <v>0</v>
      </c>
      <c r="O182" s="15">
        <f t="shared" si="1168"/>
        <v>0</v>
      </c>
      <c r="P182" s="15">
        <f t="shared" si="1169"/>
        <v>0</v>
      </c>
      <c r="Q182" s="204">
        <f t="shared" si="1170"/>
        <v>0</v>
      </c>
      <c r="R182" s="15">
        <f t="shared" si="1171"/>
        <v>0</v>
      </c>
      <c r="S182" s="15">
        <f t="shared" si="1172"/>
        <v>0</v>
      </c>
      <c r="T182" s="15">
        <f t="shared" si="1173"/>
        <v>0</v>
      </c>
      <c r="U182" s="9">
        <f t="shared" si="1174"/>
        <v>0</v>
      </c>
      <c r="V182" s="9">
        <f t="shared" si="1175"/>
        <v>0</v>
      </c>
      <c r="W182" s="28">
        <f t="shared" si="1176"/>
        <v>0</v>
      </c>
      <c r="X182" s="9">
        <f t="shared" si="1177"/>
        <v>0</v>
      </c>
      <c r="Y182" s="9">
        <f t="shared" si="1178"/>
        <v>0</v>
      </c>
      <c r="Z182" s="28">
        <f t="shared" si="1179"/>
        <v>0</v>
      </c>
      <c r="AA182" s="8"/>
      <c r="AB182" s="155">
        <f>IF(OR($M182="",$M182=0),0,IF(AB$2&lt;10,VLOOKUP(TEXT($C182,"МММ"),'Расчет нагрузки'!$AA$2:$AE$13,AB$2,0),$D182*AB$2))</f>
        <v>0</v>
      </c>
      <c r="AC182" s="155">
        <f>IF(OR($Q182="",$Q182=0),0,IF(AC$2&lt;10,VLOOKUP(TEXT($C182,"МММ"),'Расчет нагрузки'!$AA$2:$AE$13,AC$2,0),$D182*AC$2))</f>
        <v>0</v>
      </c>
      <c r="AD182" s="8"/>
      <c r="AE182" s="69">
        <v>1</v>
      </c>
      <c r="AF182" s="69">
        <v>1</v>
      </c>
      <c r="AG182" s="8"/>
      <c r="AH182" s="17">
        <f t="shared" si="1216"/>
        <v>0</v>
      </c>
      <c r="AI182" s="17">
        <f t="shared" si="1217"/>
        <v>0</v>
      </c>
      <c r="AJ182" s="17">
        <f t="shared" si="1218"/>
        <v>0</v>
      </c>
      <c r="AK182" s="17">
        <f t="shared" si="1219"/>
        <v>0</v>
      </c>
      <c r="AL182" s="17">
        <f t="shared" si="1220"/>
        <v>0</v>
      </c>
      <c r="AM182" s="17">
        <f t="shared" si="1221"/>
        <v>0</v>
      </c>
      <c r="AN182" s="17">
        <f t="shared" si="1222"/>
        <v>0</v>
      </c>
      <c r="AO182" s="17">
        <f t="shared" si="1223"/>
        <v>0</v>
      </c>
      <c r="AP182" s="18">
        <f t="shared" si="1224"/>
        <v>0</v>
      </c>
      <c r="AQ182" s="18">
        <f t="shared" si="1225"/>
        <v>0</v>
      </c>
      <c r="AR182" s="18">
        <f t="shared" si="1226"/>
        <v>0</v>
      </c>
      <c r="AS182" s="18">
        <f t="shared" si="1227"/>
        <v>0</v>
      </c>
      <c r="AT182" s="18">
        <f t="shared" si="1228"/>
        <v>0</v>
      </c>
      <c r="AU182" s="18">
        <f t="shared" si="1229"/>
        <v>0</v>
      </c>
      <c r="AV182" s="18">
        <f t="shared" si="1230"/>
        <v>0</v>
      </c>
      <c r="AW182" s="18">
        <f t="shared" si="1231"/>
        <v>0</v>
      </c>
      <c r="AX182" s="4"/>
    </row>
    <row r="183" spans="1:50" outlineLevel="1">
      <c r="A183" s="8" t="str">
        <f>IF(C183=Форма!$B$7*1,"1 месяц",IF(C183&gt;Форма!$B$7,(LEFT(A182,SEARCH(" ",A182,1)-1)+1)&amp;" месяц",""))</f>
        <v>55 месяц</v>
      </c>
      <c r="B183" s="32" t="str">
        <f>IF(SUM($E$6:$L183)=0,"-",IF(SUM($E183:$L183)&gt;0,IF(AND($C183&gt;=$B$1,$C183&lt;=$B$2)*1=1,$A$1,"факт"),"прогноз"))</f>
        <v>-</v>
      </c>
      <c r="C183" s="33">
        <v>47027</v>
      </c>
      <c r="D183" s="34">
        <f>VLOOKUP($C183,'F1'!$A:$B,2,0)</f>
        <v>22</v>
      </c>
      <c r="E183" s="60"/>
      <c r="F183" s="60"/>
      <c r="G183" s="59"/>
      <c r="H183" s="59"/>
      <c r="I183" s="60"/>
      <c r="J183" s="60"/>
      <c r="K183" s="59"/>
      <c r="L183" s="59"/>
      <c r="M183" s="204">
        <f t="shared" si="1166"/>
        <v>0</v>
      </c>
      <c r="N183" s="15">
        <f t="shared" si="1167"/>
        <v>0</v>
      </c>
      <c r="O183" s="15">
        <f t="shared" si="1168"/>
        <v>0</v>
      </c>
      <c r="P183" s="15">
        <f t="shared" si="1169"/>
        <v>0</v>
      </c>
      <c r="Q183" s="204">
        <f t="shared" si="1170"/>
        <v>0</v>
      </c>
      <c r="R183" s="15">
        <f t="shared" si="1171"/>
        <v>0</v>
      </c>
      <c r="S183" s="15">
        <f t="shared" si="1172"/>
        <v>0</v>
      </c>
      <c r="T183" s="15">
        <f t="shared" si="1173"/>
        <v>0</v>
      </c>
      <c r="U183" s="9">
        <f t="shared" si="1174"/>
        <v>0</v>
      </c>
      <c r="V183" s="9">
        <f t="shared" si="1175"/>
        <v>0</v>
      </c>
      <c r="W183" s="28">
        <f t="shared" si="1176"/>
        <v>0</v>
      </c>
      <c r="X183" s="9">
        <f t="shared" si="1177"/>
        <v>0</v>
      </c>
      <c r="Y183" s="9">
        <f t="shared" si="1178"/>
        <v>0</v>
      </c>
      <c r="Z183" s="28">
        <f t="shared" si="1179"/>
        <v>0</v>
      </c>
      <c r="AA183" s="8"/>
      <c r="AB183" s="155">
        <f>IF(OR($M183="",$M183=0),0,IF(AB$2&lt;10,VLOOKUP(TEXT($C183,"МММ"),'Расчет нагрузки'!$AA$2:$AE$13,AB$2,0),$D183*AB$2))</f>
        <v>0</v>
      </c>
      <c r="AC183" s="155">
        <f>IF(OR($Q183="",$Q183=0),0,IF(AC$2&lt;10,VLOOKUP(TEXT($C183,"МММ"),'Расчет нагрузки'!$AA$2:$AE$13,AC$2,0),$D183*AC$2))</f>
        <v>0</v>
      </c>
      <c r="AD183" s="8"/>
      <c r="AE183" s="69">
        <v>1</v>
      </c>
      <c r="AF183" s="69">
        <v>1</v>
      </c>
      <c r="AG183" s="8"/>
      <c r="AH183" s="17">
        <f t="shared" si="1216"/>
        <v>0</v>
      </c>
      <c r="AI183" s="17">
        <f t="shared" si="1217"/>
        <v>0</v>
      </c>
      <c r="AJ183" s="17">
        <f t="shared" si="1218"/>
        <v>0</v>
      </c>
      <c r="AK183" s="17">
        <f t="shared" si="1219"/>
        <v>0</v>
      </c>
      <c r="AL183" s="17">
        <f t="shared" si="1220"/>
        <v>0</v>
      </c>
      <c r="AM183" s="17">
        <f t="shared" si="1221"/>
        <v>0</v>
      </c>
      <c r="AN183" s="17">
        <f t="shared" si="1222"/>
        <v>0</v>
      </c>
      <c r="AO183" s="17">
        <f t="shared" si="1223"/>
        <v>0</v>
      </c>
      <c r="AP183" s="18">
        <f t="shared" si="1224"/>
        <v>0</v>
      </c>
      <c r="AQ183" s="18">
        <f t="shared" si="1225"/>
        <v>0</v>
      </c>
      <c r="AR183" s="18">
        <f t="shared" si="1226"/>
        <v>0</v>
      </c>
      <c r="AS183" s="18">
        <f t="shared" si="1227"/>
        <v>0</v>
      </c>
      <c r="AT183" s="18">
        <f t="shared" si="1228"/>
        <v>0</v>
      </c>
      <c r="AU183" s="18">
        <f t="shared" si="1229"/>
        <v>0</v>
      </c>
      <c r="AV183" s="18">
        <f t="shared" si="1230"/>
        <v>0</v>
      </c>
      <c r="AW183" s="18">
        <f t="shared" si="1231"/>
        <v>0</v>
      </c>
      <c r="AX183" s="4"/>
    </row>
    <row r="184" spans="1:50" outlineLevel="1">
      <c r="A184" s="8" t="str">
        <f>IF(C184=Форма!$B$7*1,"1 месяц",IF(C184&gt;Форма!$B$7,(LEFT(A183,SEARCH(" ",A183,1)-1)+1)&amp;" месяц",""))</f>
        <v>56 месяц</v>
      </c>
      <c r="B184" s="32" t="str">
        <f>IF(SUM($E$6:$L184)=0,"-",IF(SUM($E184:$L184)&gt;0,IF(AND($C184&gt;=$B$1,$C184&lt;=$B$2)*1=1,$A$1,"факт"),"прогноз"))</f>
        <v>-</v>
      </c>
      <c r="C184" s="33">
        <v>47058</v>
      </c>
      <c r="D184" s="34">
        <f>VLOOKUP($C184,'F1'!$A:$B,2,0)</f>
        <v>21</v>
      </c>
      <c r="E184" s="60"/>
      <c r="F184" s="60"/>
      <c r="G184" s="59"/>
      <c r="H184" s="59"/>
      <c r="I184" s="60"/>
      <c r="J184" s="60"/>
      <c r="K184" s="59"/>
      <c r="L184" s="59"/>
      <c r="M184" s="204">
        <f t="shared" si="1166"/>
        <v>0</v>
      </c>
      <c r="N184" s="15">
        <f t="shared" si="1167"/>
        <v>0</v>
      </c>
      <c r="O184" s="15">
        <f t="shared" si="1168"/>
        <v>0</v>
      </c>
      <c r="P184" s="15">
        <f t="shared" si="1169"/>
        <v>0</v>
      </c>
      <c r="Q184" s="204">
        <f t="shared" si="1170"/>
        <v>0</v>
      </c>
      <c r="R184" s="15">
        <f t="shared" si="1171"/>
        <v>0</v>
      </c>
      <c r="S184" s="15">
        <f t="shared" si="1172"/>
        <v>0</v>
      </c>
      <c r="T184" s="15">
        <f t="shared" si="1173"/>
        <v>0</v>
      </c>
      <c r="U184" s="9">
        <f t="shared" si="1174"/>
        <v>0</v>
      </c>
      <c r="V184" s="9">
        <f t="shared" si="1175"/>
        <v>0</v>
      </c>
      <c r="W184" s="28">
        <f t="shared" si="1176"/>
        <v>0</v>
      </c>
      <c r="X184" s="9">
        <f t="shared" si="1177"/>
        <v>0</v>
      </c>
      <c r="Y184" s="9">
        <f t="shared" si="1178"/>
        <v>0</v>
      </c>
      <c r="Z184" s="28">
        <f t="shared" si="1179"/>
        <v>0</v>
      </c>
      <c r="AA184" s="8"/>
      <c r="AB184" s="155">
        <f>IF(OR($M184="",$M184=0),0,IF(AB$2&lt;10,VLOOKUP(TEXT($C184,"МММ"),'Расчет нагрузки'!$AA$2:$AE$13,AB$2,0),$D184*AB$2))</f>
        <v>0</v>
      </c>
      <c r="AC184" s="155">
        <f>IF(OR($Q184="",$Q184=0),0,IF(AC$2&lt;10,VLOOKUP(TEXT($C184,"МММ"),'Расчет нагрузки'!$AA$2:$AE$13,AC$2,0),$D184*AC$2))</f>
        <v>0</v>
      </c>
      <c r="AD184" s="8"/>
      <c r="AE184" s="69">
        <v>1</v>
      </c>
      <c r="AF184" s="69">
        <v>1</v>
      </c>
      <c r="AG184" s="8"/>
      <c r="AH184" s="17">
        <f t="shared" si="1216"/>
        <v>0</v>
      </c>
      <c r="AI184" s="17">
        <f t="shared" si="1217"/>
        <v>0</v>
      </c>
      <c r="AJ184" s="17">
        <f t="shared" si="1218"/>
        <v>0</v>
      </c>
      <c r="AK184" s="17">
        <f t="shared" si="1219"/>
        <v>0</v>
      </c>
      <c r="AL184" s="17">
        <f t="shared" si="1220"/>
        <v>0</v>
      </c>
      <c r="AM184" s="17">
        <f t="shared" si="1221"/>
        <v>0</v>
      </c>
      <c r="AN184" s="17">
        <f t="shared" si="1222"/>
        <v>0</v>
      </c>
      <c r="AO184" s="17">
        <f t="shared" si="1223"/>
        <v>0</v>
      </c>
      <c r="AP184" s="18">
        <f t="shared" si="1224"/>
        <v>0</v>
      </c>
      <c r="AQ184" s="18">
        <f t="shared" si="1225"/>
        <v>0</v>
      </c>
      <c r="AR184" s="18">
        <f t="shared" si="1226"/>
        <v>0</v>
      </c>
      <c r="AS184" s="18">
        <f t="shared" si="1227"/>
        <v>0</v>
      </c>
      <c r="AT184" s="18">
        <f t="shared" si="1228"/>
        <v>0</v>
      </c>
      <c r="AU184" s="18">
        <f t="shared" si="1229"/>
        <v>0</v>
      </c>
      <c r="AV184" s="18">
        <f t="shared" si="1230"/>
        <v>0</v>
      </c>
      <c r="AW184" s="18">
        <f t="shared" si="1231"/>
        <v>0</v>
      </c>
      <c r="AX184" s="4"/>
    </row>
    <row r="185" spans="1:50" outlineLevel="1">
      <c r="A185" s="8" t="str">
        <f>IF(C185=Форма!$B$7*1,"1 месяц",IF(C185&gt;Форма!$B$7,(LEFT(A184,SEARCH(" ",A184,1)-1)+1)&amp;" месяц",""))</f>
        <v>57 месяц</v>
      </c>
      <c r="B185" s="32" t="str">
        <f>IF(SUM($E$6:$L185)=0,"-",IF(SUM($E185:$L185)&gt;0,IF(AND($C185&gt;=$B$1,$C185&lt;=$B$2)*1=1,$A$1,"факт"),"прогноз"))</f>
        <v>-</v>
      </c>
      <c r="C185" s="33">
        <v>47088</v>
      </c>
      <c r="D185" s="34">
        <f>VLOOKUP($C185,'F1'!$A:$B,2,0)</f>
        <v>21</v>
      </c>
      <c r="E185" s="60"/>
      <c r="F185" s="60"/>
      <c r="G185" s="59"/>
      <c r="H185" s="59"/>
      <c r="I185" s="60"/>
      <c r="J185" s="60"/>
      <c r="K185" s="59"/>
      <c r="L185" s="59"/>
      <c r="M185" s="204">
        <f t="shared" si="1166"/>
        <v>0</v>
      </c>
      <c r="N185" s="15">
        <f t="shared" si="1167"/>
        <v>0</v>
      </c>
      <c r="O185" s="15">
        <f t="shared" si="1168"/>
        <v>0</v>
      </c>
      <c r="P185" s="15">
        <f t="shared" si="1169"/>
        <v>0</v>
      </c>
      <c r="Q185" s="204">
        <f t="shared" si="1170"/>
        <v>0</v>
      </c>
      <c r="R185" s="15">
        <f t="shared" si="1171"/>
        <v>0</v>
      </c>
      <c r="S185" s="15">
        <f t="shared" si="1172"/>
        <v>0</v>
      </c>
      <c r="T185" s="15">
        <f t="shared" si="1173"/>
        <v>0</v>
      </c>
      <c r="U185" s="9">
        <f t="shared" si="1174"/>
        <v>0</v>
      </c>
      <c r="V185" s="9">
        <f t="shared" si="1175"/>
        <v>0</v>
      </c>
      <c r="W185" s="28">
        <f t="shared" si="1176"/>
        <v>0</v>
      </c>
      <c r="X185" s="9">
        <f t="shared" si="1177"/>
        <v>0</v>
      </c>
      <c r="Y185" s="9">
        <f t="shared" si="1178"/>
        <v>0</v>
      </c>
      <c r="Z185" s="28">
        <f t="shared" si="1179"/>
        <v>0</v>
      </c>
      <c r="AA185" s="8"/>
      <c r="AB185" s="155">
        <f>IF(OR($M185="",$M185=0),0,IF(AB$2&lt;10,VLOOKUP(TEXT($C185,"МММ"),'Расчет нагрузки'!$AA$2:$AE$13,AB$2,0),$D185*AB$2))</f>
        <v>0</v>
      </c>
      <c r="AC185" s="155">
        <f>IF(OR($Q185="",$Q185=0),0,IF(AC$2&lt;10,VLOOKUP(TEXT($C185,"МММ"),'Расчет нагрузки'!$AA$2:$AE$13,AC$2,0),$D185*AC$2))</f>
        <v>0</v>
      </c>
      <c r="AD185" s="8"/>
      <c r="AE185" s="69">
        <v>1</v>
      </c>
      <c r="AF185" s="69">
        <v>1</v>
      </c>
      <c r="AG185" s="8"/>
      <c r="AH185" s="17">
        <f t="shared" si="1216"/>
        <v>0</v>
      </c>
      <c r="AI185" s="17">
        <f t="shared" si="1217"/>
        <v>0</v>
      </c>
      <c r="AJ185" s="17">
        <f t="shared" si="1218"/>
        <v>0</v>
      </c>
      <c r="AK185" s="17">
        <f t="shared" si="1219"/>
        <v>0</v>
      </c>
      <c r="AL185" s="17">
        <f t="shared" si="1220"/>
        <v>0</v>
      </c>
      <c r="AM185" s="17">
        <f t="shared" si="1221"/>
        <v>0</v>
      </c>
      <c r="AN185" s="17">
        <f t="shared" si="1222"/>
        <v>0</v>
      </c>
      <c r="AO185" s="17">
        <f t="shared" si="1223"/>
        <v>0</v>
      </c>
      <c r="AP185" s="18">
        <f t="shared" si="1224"/>
        <v>0</v>
      </c>
      <c r="AQ185" s="18">
        <f t="shared" si="1225"/>
        <v>0</v>
      </c>
      <c r="AR185" s="18">
        <f t="shared" si="1226"/>
        <v>0</v>
      </c>
      <c r="AS185" s="18">
        <f t="shared" si="1227"/>
        <v>0</v>
      </c>
      <c r="AT185" s="18">
        <f t="shared" si="1228"/>
        <v>0</v>
      </c>
      <c r="AU185" s="18">
        <f t="shared" si="1229"/>
        <v>0</v>
      </c>
      <c r="AV185" s="18">
        <f t="shared" si="1230"/>
        <v>0</v>
      </c>
      <c r="AW185" s="18">
        <f t="shared" si="1231"/>
        <v>0</v>
      </c>
      <c r="AX185" s="4"/>
    </row>
    <row r="186" spans="1:50" outlineLevel="1">
      <c r="A186" s="8" t="str">
        <f>IF(C186=Форма!$B$7*1,"1 месяц",IF(C186&gt;Форма!$B$7,(LEFT(A185,SEARCH(" ",A185,1)-1)+1)&amp;" месяц",""))</f>
        <v>58 месяц</v>
      </c>
      <c r="B186" s="32" t="str">
        <f>IF(SUM($E$6:$L186)=0,"-",IF(SUM($E186:$L186)&gt;0,IF(AND($C186&gt;=$B$1,$C186&lt;=$B$2)*1=1,$A$1,"факт"),"прогноз"))</f>
        <v>-</v>
      </c>
      <c r="C186" s="33">
        <v>47119</v>
      </c>
      <c r="D186" s="34">
        <f>VLOOKUP($C186,'F1'!$A:$B,2,0)</f>
        <v>17</v>
      </c>
      <c r="E186" s="60"/>
      <c r="F186" s="60"/>
      <c r="G186" s="59"/>
      <c r="H186" s="59"/>
      <c r="I186" s="60"/>
      <c r="J186" s="60"/>
      <c r="K186" s="59"/>
      <c r="L186" s="59"/>
      <c r="M186" s="204">
        <f t="shared" si="1166"/>
        <v>0</v>
      </c>
      <c r="N186" s="15">
        <f t="shared" si="1167"/>
        <v>0</v>
      </c>
      <c r="O186" s="15">
        <f t="shared" si="1168"/>
        <v>0</v>
      </c>
      <c r="P186" s="15">
        <f t="shared" si="1169"/>
        <v>0</v>
      </c>
      <c r="Q186" s="204">
        <f t="shared" si="1170"/>
        <v>0</v>
      </c>
      <c r="R186" s="15">
        <f t="shared" si="1171"/>
        <v>0</v>
      </c>
      <c r="S186" s="15">
        <f t="shared" si="1172"/>
        <v>0</v>
      </c>
      <c r="T186" s="15">
        <f t="shared" si="1173"/>
        <v>0</v>
      </c>
      <c r="U186" s="9">
        <f t="shared" si="1174"/>
        <v>0</v>
      </c>
      <c r="V186" s="9">
        <f t="shared" si="1175"/>
        <v>0</v>
      </c>
      <c r="W186" s="28">
        <f t="shared" si="1176"/>
        <v>0</v>
      </c>
      <c r="X186" s="9">
        <f t="shared" si="1177"/>
        <v>0</v>
      </c>
      <c r="Y186" s="9">
        <f t="shared" si="1178"/>
        <v>0</v>
      </c>
      <c r="Z186" s="28">
        <f t="shared" si="1179"/>
        <v>0</v>
      </c>
      <c r="AA186" s="8"/>
      <c r="AB186" s="155">
        <f>IF(OR($M186="",$M186=0),0,IF(AB$2&lt;10,VLOOKUP(TEXT($C186,"МММ"),'Расчет нагрузки'!$AA$2:$AE$13,AB$2,0),$D186*AB$2))</f>
        <v>0</v>
      </c>
      <c r="AC186" s="155">
        <f>IF(OR($Q186="",$Q186=0),0,IF(AC$2&lt;10,VLOOKUP(TEXT($C186,"МММ"),'Расчет нагрузки'!$AA$2:$AE$13,AC$2,0),$D186*AC$2))</f>
        <v>0</v>
      </c>
      <c r="AD186" s="8"/>
      <c r="AE186" s="69">
        <v>1</v>
      </c>
      <c r="AF186" s="69">
        <v>1</v>
      </c>
      <c r="AG186" s="8"/>
      <c r="AH186" s="17">
        <f t="shared" ref="AH186:AH197" si="1232">ROUND(M186*$D186*AE186,0)</f>
        <v>0</v>
      </c>
      <c r="AI186" s="17">
        <f t="shared" ref="AI186:AI197" si="1233">ROUND(IF(AI$2*AH186&lt;0,0,AI$2*AH186),0)</f>
        <v>0</v>
      </c>
      <c r="AJ186" s="17">
        <f t="shared" ref="AJ186:AJ197" si="1234">ROUND(AJ$2*AH186,0)</f>
        <v>0</v>
      </c>
      <c r="AK186" s="17">
        <f t="shared" ref="AK186:AK197" si="1235">ROUND(AK$2*AH186,0)</f>
        <v>0</v>
      </c>
      <c r="AL186" s="17">
        <f t="shared" ref="AL186:AL197" si="1236">ROUND(Q186*$D186*AF186,0)</f>
        <v>0</v>
      </c>
      <c r="AM186" s="17">
        <f t="shared" ref="AM186:AM197" si="1237">ROUND(IF(AM$2*AL186&lt;0,0,AM$2*AL186),0)</f>
        <v>0</v>
      </c>
      <c r="AN186" s="17">
        <f t="shared" ref="AN186:AN197" si="1238">ROUND(AN$2*AL186,0)</f>
        <v>0</v>
      </c>
      <c r="AO186" s="17">
        <f t="shared" ref="AO186:AO197" si="1239">ROUND(AO$2*AL186,0)</f>
        <v>0</v>
      </c>
      <c r="AP186" s="18">
        <f t="shared" ref="AP186:AP197" si="1240">ROUND(MIN(AH186,AB186*AE186),0)</f>
        <v>0</v>
      </c>
      <c r="AQ186" s="18">
        <f t="shared" ref="AQ186:AQ197" si="1241">ROUND(IF(AQ$2*AP186&lt;0,0,AQ$2*AP186),0)</f>
        <v>0</v>
      </c>
      <c r="AR186" s="18">
        <f t="shared" ref="AR186:AR197" si="1242">ROUND(AR$2*AP186,0)</f>
        <v>0</v>
      </c>
      <c r="AS186" s="18">
        <f t="shared" ref="AS186:AS197" si="1243">ROUND(AS$2*AP186,0)</f>
        <v>0</v>
      </c>
      <c r="AT186" s="18">
        <f t="shared" ref="AT186:AT197" si="1244">ROUND(MIN(AL186,AC186*AF186),0)</f>
        <v>0</v>
      </c>
      <c r="AU186" s="18">
        <f t="shared" ref="AU186:AU197" si="1245">ROUND(IF(AU$2*AT186&lt;0,0,AU$2*AT186),0)</f>
        <v>0</v>
      </c>
      <c r="AV186" s="18">
        <f t="shared" ref="AV186:AV197" si="1246">ROUND(AV$2*AT186,0)</f>
        <v>0</v>
      </c>
      <c r="AW186" s="18">
        <f t="shared" ref="AW186:AW197" si="1247">ROUND(AW$2*AT186,0)</f>
        <v>0</v>
      </c>
      <c r="AX186" s="4"/>
    </row>
    <row r="187" spans="1:50" outlineLevel="1">
      <c r="A187" s="8" t="str">
        <f>IF(C187=Форма!$B$7*1,"1 месяц",IF(C187&gt;Форма!$B$7,(LEFT(A186,SEARCH(" ",A186,1)-1)+1)&amp;" месяц",""))</f>
        <v>59 месяц</v>
      </c>
      <c r="B187" s="32" t="str">
        <f>IF(SUM($E$6:$L187)=0,"-",IF(SUM($E187:$L187)&gt;0,IF(AND($C187&gt;=$B$1,$C187&lt;=$B$2)*1=1,$A$1,"факт"),"прогноз"))</f>
        <v>-</v>
      </c>
      <c r="C187" s="33">
        <v>47150</v>
      </c>
      <c r="D187" s="34">
        <f>VLOOKUP($C187,'F1'!$A:$B,2,0)</f>
        <v>19</v>
      </c>
      <c r="E187" s="60"/>
      <c r="F187" s="60"/>
      <c r="G187" s="59"/>
      <c r="H187" s="59"/>
      <c r="I187" s="60"/>
      <c r="J187" s="60"/>
      <c r="K187" s="59"/>
      <c r="L187" s="59"/>
      <c r="M187" s="204">
        <f t="shared" si="1166"/>
        <v>0</v>
      </c>
      <c r="N187" s="15">
        <f t="shared" si="1167"/>
        <v>0</v>
      </c>
      <c r="O187" s="15">
        <f t="shared" si="1168"/>
        <v>0</v>
      </c>
      <c r="P187" s="15">
        <f t="shared" si="1169"/>
        <v>0</v>
      </c>
      <c r="Q187" s="204">
        <f t="shared" si="1170"/>
        <v>0</v>
      </c>
      <c r="R187" s="15">
        <f t="shared" si="1171"/>
        <v>0</v>
      </c>
      <c r="S187" s="15">
        <f t="shared" si="1172"/>
        <v>0</v>
      </c>
      <c r="T187" s="15">
        <f t="shared" si="1173"/>
        <v>0</v>
      </c>
      <c r="U187" s="9">
        <f t="shared" si="1174"/>
        <v>0</v>
      </c>
      <c r="V187" s="9">
        <f t="shared" si="1175"/>
        <v>0</v>
      </c>
      <c r="W187" s="28">
        <f t="shared" si="1176"/>
        <v>0</v>
      </c>
      <c r="X187" s="9">
        <f t="shared" si="1177"/>
        <v>0</v>
      </c>
      <c r="Y187" s="9">
        <f t="shared" si="1178"/>
        <v>0</v>
      </c>
      <c r="Z187" s="28">
        <f t="shared" si="1179"/>
        <v>0</v>
      </c>
      <c r="AA187" s="8"/>
      <c r="AB187" s="155">
        <f>IF(OR($M187="",$M187=0),0,IF(AB$2&lt;10,VLOOKUP(TEXT($C187,"МММ"),'Расчет нагрузки'!$AA$2:$AE$13,AB$2,0),$D187*AB$2))</f>
        <v>0</v>
      </c>
      <c r="AC187" s="155">
        <f>IF(OR($Q187="",$Q187=0),0,IF(AC$2&lt;10,VLOOKUP(TEXT($C187,"МММ"),'Расчет нагрузки'!$AA$2:$AE$13,AC$2,0),$D187*AC$2))</f>
        <v>0</v>
      </c>
      <c r="AD187" s="8"/>
      <c r="AE187" s="69">
        <v>1</v>
      </c>
      <c r="AF187" s="69">
        <v>1</v>
      </c>
      <c r="AG187" s="8"/>
      <c r="AH187" s="17">
        <f t="shared" si="1232"/>
        <v>0</v>
      </c>
      <c r="AI187" s="17">
        <f t="shared" si="1233"/>
        <v>0</v>
      </c>
      <c r="AJ187" s="17">
        <f t="shared" si="1234"/>
        <v>0</v>
      </c>
      <c r="AK187" s="17">
        <f t="shared" si="1235"/>
        <v>0</v>
      </c>
      <c r="AL187" s="17">
        <f t="shared" si="1236"/>
        <v>0</v>
      </c>
      <c r="AM187" s="17">
        <f t="shared" si="1237"/>
        <v>0</v>
      </c>
      <c r="AN187" s="17">
        <f t="shared" si="1238"/>
        <v>0</v>
      </c>
      <c r="AO187" s="17">
        <f t="shared" si="1239"/>
        <v>0</v>
      </c>
      <c r="AP187" s="18">
        <f t="shared" si="1240"/>
        <v>0</v>
      </c>
      <c r="AQ187" s="18">
        <f t="shared" si="1241"/>
        <v>0</v>
      </c>
      <c r="AR187" s="18">
        <f t="shared" si="1242"/>
        <v>0</v>
      </c>
      <c r="AS187" s="18">
        <f t="shared" si="1243"/>
        <v>0</v>
      </c>
      <c r="AT187" s="18">
        <f t="shared" si="1244"/>
        <v>0</v>
      </c>
      <c r="AU187" s="18">
        <f t="shared" si="1245"/>
        <v>0</v>
      </c>
      <c r="AV187" s="18">
        <f t="shared" si="1246"/>
        <v>0</v>
      </c>
      <c r="AW187" s="18">
        <f t="shared" si="1247"/>
        <v>0</v>
      </c>
      <c r="AX187" s="4"/>
    </row>
    <row r="188" spans="1:50" outlineLevel="1">
      <c r="A188" s="8" t="str">
        <f>IF(C188=Форма!$B$7*1,"1 месяц",IF(C188&gt;Форма!$B$7,(LEFT(A187,SEARCH(" ",A187,1)-1)+1)&amp;" месяц",""))</f>
        <v>60 месяц</v>
      </c>
      <c r="B188" s="32" t="str">
        <f>IF(SUM($E$6:$L188)=0,"-",IF(SUM($E188:$L188)&gt;0,IF(AND($C188&gt;=$B$1,$C188&lt;=$B$2)*1=1,$A$1,"факт"),"прогноз"))</f>
        <v>-</v>
      </c>
      <c r="C188" s="33">
        <v>47178</v>
      </c>
      <c r="D188" s="34">
        <f>VLOOKUP($C188,'F1'!$A:$B,2,0)</f>
        <v>20</v>
      </c>
      <c r="E188" s="60"/>
      <c r="F188" s="60"/>
      <c r="G188" s="59"/>
      <c r="H188" s="59"/>
      <c r="I188" s="60"/>
      <c r="J188" s="60"/>
      <c r="K188" s="59"/>
      <c r="L188" s="59"/>
      <c r="M188" s="204">
        <f t="shared" si="1166"/>
        <v>0</v>
      </c>
      <c r="N188" s="15">
        <f t="shared" si="1167"/>
        <v>0</v>
      </c>
      <c r="O188" s="15">
        <f t="shared" si="1168"/>
        <v>0</v>
      </c>
      <c r="P188" s="15">
        <f t="shared" si="1169"/>
        <v>0</v>
      </c>
      <c r="Q188" s="204">
        <f t="shared" si="1170"/>
        <v>0</v>
      </c>
      <c r="R188" s="15">
        <f t="shared" si="1171"/>
        <v>0</v>
      </c>
      <c r="S188" s="15">
        <f t="shared" si="1172"/>
        <v>0</v>
      </c>
      <c r="T188" s="15">
        <f t="shared" si="1173"/>
        <v>0</v>
      </c>
      <c r="U188" s="9">
        <f t="shared" si="1174"/>
        <v>0</v>
      </c>
      <c r="V188" s="9">
        <f t="shared" si="1175"/>
        <v>0</v>
      </c>
      <c r="W188" s="28">
        <f t="shared" si="1176"/>
        <v>0</v>
      </c>
      <c r="X188" s="9">
        <f t="shared" si="1177"/>
        <v>0</v>
      </c>
      <c r="Y188" s="9">
        <f t="shared" si="1178"/>
        <v>0</v>
      </c>
      <c r="Z188" s="28">
        <f t="shared" si="1179"/>
        <v>0</v>
      </c>
      <c r="AA188" s="8"/>
      <c r="AB188" s="155">
        <f>IF(OR($M188="",$M188=0),0,IF(AB$2&lt;10,VLOOKUP(TEXT($C188,"МММ"),'Расчет нагрузки'!$AA$2:$AE$13,AB$2,0),$D188*AB$2))</f>
        <v>0</v>
      </c>
      <c r="AC188" s="155">
        <f>IF(OR($Q188="",$Q188=0),0,IF(AC$2&lt;10,VLOOKUP(TEXT($C188,"МММ"),'Расчет нагрузки'!$AA$2:$AE$13,AC$2,0),$D188*AC$2))</f>
        <v>0</v>
      </c>
      <c r="AD188" s="8"/>
      <c r="AE188" s="69">
        <v>1</v>
      </c>
      <c r="AF188" s="69">
        <v>1</v>
      </c>
      <c r="AG188" s="8"/>
      <c r="AH188" s="17">
        <f t="shared" si="1232"/>
        <v>0</v>
      </c>
      <c r="AI188" s="17">
        <f t="shared" si="1233"/>
        <v>0</v>
      </c>
      <c r="AJ188" s="17">
        <f t="shared" si="1234"/>
        <v>0</v>
      </c>
      <c r="AK188" s="17">
        <f t="shared" si="1235"/>
        <v>0</v>
      </c>
      <c r="AL188" s="17">
        <f t="shared" si="1236"/>
        <v>0</v>
      </c>
      <c r="AM188" s="17">
        <f t="shared" si="1237"/>
        <v>0</v>
      </c>
      <c r="AN188" s="17">
        <f t="shared" si="1238"/>
        <v>0</v>
      </c>
      <c r="AO188" s="17">
        <f t="shared" si="1239"/>
        <v>0</v>
      </c>
      <c r="AP188" s="18">
        <f t="shared" si="1240"/>
        <v>0</v>
      </c>
      <c r="AQ188" s="18">
        <f t="shared" si="1241"/>
        <v>0</v>
      </c>
      <c r="AR188" s="18">
        <f t="shared" si="1242"/>
        <v>0</v>
      </c>
      <c r="AS188" s="18">
        <f t="shared" si="1243"/>
        <v>0</v>
      </c>
      <c r="AT188" s="18">
        <f t="shared" si="1244"/>
        <v>0</v>
      </c>
      <c r="AU188" s="18">
        <f t="shared" si="1245"/>
        <v>0</v>
      </c>
      <c r="AV188" s="18">
        <f t="shared" si="1246"/>
        <v>0</v>
      </c>
      <c r="AW188" s="18">
        <f t="shared" si="1247"/>
        <v>0</v>
      </c>
      <c r="AX188" s="4"/>
    </row>
    <row r="189" spans="1:50" outlineLevel="1">
      <c r="A189" s="8" t="str">
        <f>IF(C189=Форма!$B$7*1,"1 месяц",IF(C189&gt;Форма!$B$7,(LEFT(A188,SEARCH(" ",A188,1)-1)+1)&amp;" месяц",""))</f>
        <v>61 месяц</v>
      </c>
      <c r="B189" s="32" t="str">
        <f>IF(SUM($E$6:$L189)=0,"-",IF(SUM($E189:$L189)&gt;0,IF(AND($C189&gt;=$B$1,$C189&lt;=$B$2)*1=1,$A$1,"факт"),"прогноз"))</f>
        <v>-</v>
      </c>
      <c r="C189" s="33">
        <v>47209</v>
      </c>
      <c r="D189" s="34">
        <f>VLOOKUP($C189,'F1'!$A:$B,2,0)</f>
        <v>21</v>
      </c>
      <c r="E189" s="60"/>
      <c r="F189" s="60"/>
      <c r="G189" s="59"/>
      <c r="H189" s="59"/>
      <c r="I189" s="60"/>
      <c r="J189" s="60"/>
      <c r="K189" s="59"/>
      <c r="L189" s="59"/>
      <c r="M189" s="204">
        <f t="shared" si="1166"/>
        <v>0</v>
      </c>
      <c r="N189" s="15">
        <f t="shared" si="1167"/>
        <v>0</v>
      </c>
      <c r="O189" s="15">
        <f t="shared" si="1168"/>
        <v>0</v>
      </c>
      <c r="P189" s="15">
        <f t="shared" si="1169"/>
        <v>0</v>
      </c>
      <c r="Q189" s="204">
        <f t="shared" si="1170"/>
        <v>0</v>
      </c>
      <c r="R189" s="15">
        <f t="shared" si="1171"/>
        <v>0</v>
      </c>
      <c r="S189" s="15">
        <f t="shared" si="1172"/>
        <v>0</v>
      </c>
      <c r="T189" s="15">
        <f t="shared" si="1173"/>
        <v>0</v>
      </c>
      <c r="U189" s="9">
        <f t="shared" si="1174"/>
        <v>0</v>
      </c>
      <c r="V189" s="9">
        <f t="shared" si="1175"/>
        <v>0</v>
      </c>
      <c r="W189" s="28">
        <f t="shared" si="1176"/>
        <v>0</v>
      </c>
      <c r="X189" s="9">
        <f t="shared" si="1177"/>
        <v>0</v>
      </c>
      <c r="Y189" s="9">
        <f t="shared" si="1178"/>
        <v>0</v>
      </c>
      <c r="Z189" s="28">
        <f t="shared" si="1179"/>
        <v>0</v>
      </c>
      <c r="AA189" s="8"/>
      <c r="AB189" s="155">
        <f>IF(OR($M189="",$M189=0),0,IF(AB$2&lt;10,VLOOKUP(TEXT($C189,"МММ"),'Расчет нагрузки'!$AA$2:$AE$13,AB$2,0),$D189*AB$2))</f>
        <v>0</v>
      </c>
      <c r="AC189" s="155">
        <f>IF(OR($Q189="",$Q189=0),0,IF(AC$2&lt;10,VLOOKUP(TEXT($C189,"МММ"),'Расчет нагрузки'!$AA$2:$AE$13,AC$2,0),$D189*AC$2))</f>
        <v>0</v>
      </c>
      <c r="AD189" s="8"/>
      <c r="AE189" s="69">
        <v>1</v>
      </c>
      <c r="AF189" s="69">
        <v>1</v>
      </c>
      <c r="AG189" s="8"/>
      <c r="AH189" s="17">
        <f t="shared" si="1232"/>
        <v>0</v>
      </c>
      <c r="AI189" s="17">
        <f t="shared" si="1233"/>
        <v>0</v>
      </c>
      <c r="AJ189" s="17">
        <f t="shared" si="1234"/>
        <v>0</v>
      </c>
      <c r="AK189" s="17">
        <f t="shared" si="1235"/>
        <v>0</v>
      </c>
      <c r="AL189" s="17">
        <f t="shared" si="1236"/>
        <v>0</v>
      </c>
      <c r="AM189" s="17">
        <f t="shared" si="1237"/>
        <v>0</v>
      </c>
      <c r="AN189" s="17">
        <f t="shared" si="1238"/>
        <v>0</v>
      </c>
      <c r="AO189" s="17">
        <f t="shared" si="1239"/>
        <v>0</v>
      </c>
      <c r="AP189" s="18">
        <f t="shared" si="1240"/>
        <v>0</v>
      </c>
      <c r="AQ189" s="18">
        <f t="shared" si="1241"/>
        <v>0</v>
      </c>
      <c r="AR189" s="18">
        <f t="shared" si="1242"/>
        <v>0</v>
      </c>
      <c r="AS189" s="18">
        <f t="shared" si="1243"/>
        <v>0</v>
      </c>
      <c r="AT189" s="18">
        <f t="shared" si="1244"/>
        <v>0</v>
      </c>
      <c r="AU189" s="18">
        <f t="shared" si="1245"/>
        <v>0</v>
      </c>
      <c r="AV189" s="18">
        <f t="shared" si="1246"/>
        <v>0</v>
      </c>
      <c r="AW189" s="18">
        <f t="shared" si="1247"/>
        <v>0</v>
      </c>
      <c r="AX189" s="4"/>
    </row>
    <row r="190" spans="1:50" outlineLevel="1">
      <c r="A190" s="8" t="str">
        <f>IF(C190=Форма!$B$7*1,"1 месяц",IF(C190&gt;Форма!$B$7,(LEFT(A189,SEARCH(" ",A189,1)-1)+1)&amp;" месяц",""))</f>
        <v>62 месяц</v>
      </c>
      <c r="B190" s="32" t="str">
        <f>IF(SUM($E$6:$L190)=0,"-",IF(SUM($E190:$L190)&gt;0,IF(AND($C190&gt;=$B$1,$C190&lt;=$B$2)*1=1,$A$1,"факт"),"прогноз"))</f>
        <v>-</v>
      </c>
      <c r="C190" s="33">
        <v>47239</v>
      </c>
      <c r="D190" s="34">
        <f>VLOOKUP($C190,'F1'!$A:$B,2,0)</f>
        <v>20</v>
      </c>
      <c r="E190" s="60"/>
      <c r="F190" s="60"/>
      <c r="G190" s="59"/>
      <c r="H190" s="59"/>
      <c r="I190" s="60"/>
      <c r="J190" s="60"/>
      <c r="K190" s="59"/>
      <c r="L190" s="59"/>
      <c r="M190" s="204">
        <f t="shared" si="1166"/>
        <v>0</v>
      </c>
      <c r="N190" s="15">
        <f t="shared" si="1167"/>
        <v>0</v>
      </c>
      <c r="O190" s="15">
        <f t="shared" si="1168"/>
        <v>0</v>
      </c>
      <c r="P190" s="15">
        <f t="shared" si="1169"/>
        <v>0</v>
      </c>
      <c r="Q190" s="204">
        <f t="shared" si="1170"/>
        <v>0</v>
      </c>
      <c r="R190" s="15">
        <f t="shared" si="1171"/>
        <v>0</v>
      </c>
      <c r="S190" s="15">
        <f t="shared" si="1172"/>
        <v>0</v>
      </c>
      <c r="T190" s="15">
        <f t="shared" si="1173"/>
        <v>0</v>
      </c>
      <c r="U190" s="9">
        <f t="shared" si="1174"/>
        <v>0</v>
      </c>
      <c r="V190" s="9">
        <f t="shared" si="1175"/>
        <v>0</v>
      </c>
      <c r="W190" s="28">
        <f t="shared" si="1176"/>
        <v>0</v>
      </c>
      <c r="X190" s="9">
        <f t="shared" si="1177"/>
        <v>0</v>
      </c>
      <c r="Y190" s="9">
        <f t="shared" si="1178"/>
        <v>0</v>
      </c>
      <c r="Z190" s="28">
        <f t="shared" si="1179"/>
        <v>0</v>
      </c>
      <c r="AA190" s="8"/>
      <c r="AB190" s="155">
        <f>IF(OR($M190="",$M190=0),0,IF(AB$2&lt;10,VLOOKUP(TEXT($C190,"МММ"),'Расчет нагрузки'!$AA$2:$AE$13,AB$2,0),$D190*AB$2))</f>
        <v>0</v>
      </c>
      <c r="AC190" s="155">
        <f>IF(OR($Q190="",$Q190=0),0,IF(AC$2&lt;10,VLOOKUP(TEXT($C190,"МММ"),'Расчет нагрузки'!$AA$2:$AE$13,AC$2,0),$D190*AC$2))</f>
        <v>0</v>
      </c>
      <c r="AD190" s="8"/>
      <c r="AE190" s="69">
        <v>1</v>
      </c>
      <c r="AF190" s="69">
        <v>1</v>
      </c>
      <c r="AG190" s="8"/>
      <c r="AH190" s="17">
        <f t="shared" si="1232"/>
        <v>0</v>
      </c>
      <c r="AI190" s="17">
        <f t="shared" si="1233"/>
        <v>0</v>
      </c>
      <c r="AJ190" s="17">
        <f t="shared" si="1234"/>
        <v>0</v>
      </c>
      <c r="AK190" s="17">
        <f t="shared" si="1235"/>
        <v>0</v>
      </c>
      <c r="AL190" s="17">
        <f t="shared" si="1236"/>
        <v>0</v>
      </c>
      <c r="AM190" s="17">
        <f t="shared" si="1237"/>
        <v>0</v>
      </c>
      <c r="AN190" s="17">
        <f t="shared" si="1238"/>
        <v>0</v>
      </c>
      <c r="AO190" s="17">
        <f t="shared" si="1239"/>
        <v>0</v>
      </c>
      <c r="AP190" s="18">
        <f t="shared" si="1240"/>
        <v>0</v>
      </c>
      <c r="AQ190" s="18">
        <f t="shared" si="1241"/>
        <v>0</v>
      </c>
      <c r="AR190" s="18">
        <f t="shared" si="1242"/>
        <v>0</v>
      </c>
      <c r="AS190" s="18">
        <f t="shared" si="1243"/>
        <v>0</v>
      </c>
      <c r="AT190" s="18">
        <f t="shared" si="1244"/>
        <v>0</v>
      </c>
      <c r="AU190" s="18">
        <f t="shared" si="1245"/>
        <v>0</v>
      </c>
      <c r="AV190" s="18">
        <f t="shared" si="1246"/>
        <v>0</v>
      </c>
      <c r="AW190" s="18">
        <f t="shared" si="1247"/>
        <v>0</v>
      </c>
      <c r="AX190" s="4"/>
    </row>
    <row r="191" spans="1:50" outlineLevel="1">
      <c r="A191" s="8" t="str">
        <f>IF(C191=Форма!$B$7*1,"1 месяц",IF(C191&gt;Форма!$B$7,(LEFT(A190,SEARCH(" ",A190,1)-1)+1)&amp;" месяц",""))</f>
        <v>63 месяц</v>
      </c>
      <c r="B191" s="32" t="str">
        <f>IF(SUM($E$6:$L191)=0,"-",IF(SUM($E191:$L191)&gt;0,IF(AND($C191&gt;=$B$1,$C191&lt;=$B$2)*1=1,$A$1,"факт"),"прогноз"))</f>
        <v>-</v>
      </c>
      <c r="C191" s="33">
        <v>47270</v>
      </c>
      <c r="D191" s="34">
        <f>VLOOKUP($C191,'F1'!$A:$B,2,0)</f>
        <v>20</v>
      </c>
      <c r="E191" s="60"/>
      <c r="F191" s="60"/>
      <c r="G191" s="59"/>
      <c r="H191" s="59"/>
      <c r="I191" s="60"/>
      <c r="J191" s="60"/>
      <c r="K191" s="59"/>
      <c r="L191" s="59"/>
      <c r="M191" s="204">
        <f t="shared" si="1166"/>
        <v>0</v>
      </c>
      <c r="N191" s="15">
        <f t="shared" si="1167"/>
        <v>0</v>
      </c>
      <c r="O191" s="15">
        <f t="shared" si="1168"/>
        <v>0</v>
      </c>
      <c r="P191" s="15">
        <f t="shared" si="1169"/>
        <v>0</v>
      </c>
      <c r="Q191" s="204">
        <f t="shared" si="1170"/>
        <v>0</v>
      </c>
      <c r="R191" s="15">
        <f t="shared" si="1171"/>
        <v>0</v>
      </c>
      <c r="S191" s="15">
        <f t="shared" si="1172"/>
        <v>0</v>
      </c>
      <c r="T191" s="15">
        <f t="shared" si="1173"/>
        <v>0</v>
      </c>
      <c r="U191" s="9">
        <f t="shared" si="1174"/>
        <v>0</v>
      </c>
      <c r="V191" s="9">
        <f t="shared" si="1175"/>
        <v>0</v>
      </c>
      <c r="W191" s="28">
        <f t="shared" si="1176"/>
        <v>0</v>
      </c>
      <c r="X191" s="9">
        <f t="shared" si="1177"/>
        <v>0</v>
      </c>
      <c r="Y191" s="9">
        <f t="shared" si="1178"/>
        <v>0</v>
      </c>
      <c r="Z191" s="28">
        <f t="shared" si="1179"/>
        <v>0</v>
      </c>
      <c r="AA191" s="8"/>
      <c r="AB191" s="155">
        <f>IF(OR($M191="",$M191=0),0,IF(AB$2&lt;10,VLOOKUP(TEXT($C191,"МММ"),'Расчет нагрузки'!$AA$2:$AE$13,AB$2,0),$D191*AB$2))</f>
        <v>0</v>
      </c>
      <c r="AC191" s="155">
        <f>IF(OR($Q191="",$Q191=0),0,IF(AC$2&lt;10,VLOOKUP(TEXT($C191,"МММ"),'Расчет нагрузки'!$AA$2:$AE$13,AC$2,0),$D191*AC$2))</f>
        <v>0</v>
      </c>
      <c r="AD191" s="8"/>
      <c r="AE191" s="69">
        <v>1</v>
      </c>
      <c r="AF191" s="69">
        <v>1</v>
      </c>
      <c r="AG191" s="8"/>
      <c r="AH191" s="17">
        <f t="shared" si="1232"/>
        <v>0</v>
      </c>
      <c r="AI191" s="17">
        <f t="shared" si="1233"/>
        <v>0</v>
      </c>
      <c r="AJ191" s="17">
        <f t="shared" si="1234"/>
        <v>0</v>
      </c>
      <c r="AK191" s="17">
        <f t="shared" si="1235"/>
        <v>0</v>
      </c>
      <c r="AL191" s="17">
        <f t="shared" si="1236"/>
        <v>0</v>
      </c>
      <c r="AM191" s="17">
        <f t="shared" si="1237"/>
        <v>0</v>
      </c>
      <c r="AN191" s="17">
        <f t="shared" si="1238"/>
        <v>0</v>
      </c>
      <c r="AO191" s="17">
        <f t="shared" si="1239"/>
        <v>0</v>
      </c>
      <c r="AP191" s="18">
        <f t="shared" si="1240"/>
        <v>0</v>
      </c>
      <c r="AQ191" s="18">
        <f t="shared" si="1241"/>
        <v>0</v>
      </c>
      <c r="AR191" s="18">
        <f t="shared" si="1242"/>
        <v>0</v>
      </c>
      <c r="AS191" s="18">
        <f t="shared" si="1243"/>
        <v>0</v>
      </c>
      <c r="AT191" s="18">
        <f t="shared" si="1244"/>
        <v>0</v>
      </c>
      <c r="AU191" s="18">
        <f t="shared" si="1245"/>
        <v>0</v>
      </c>
      <c r="AV191" s="18">
        <f t="shared" si="1246"/>
        <v>0</v>
      </c>
      <c r="AW191" s="18">
        <f t="shared" si="1247"/>
        <v>0</v>
      </c>
      <c r="AX191" s="4"/>
    </row>
    <row r="192" spans="1:50" outlineLevel="1">
      <c r="A192" s="8" t="str">
        <f>IF(C192=Форма!$B$7*1,"1 месяц",IF(C192&gt;Форма!$B$7,(LEFT(A191,SEARCH(" ",A191,1)-1)+1)&amp;" месяц",""))</f>
        <v>64 месяц</v>
      </c>
      <c r="B192" s="32" t="str">
        <f>IF(SUM($E$6:$L192)=0,"-",IF(SUM($E192:$L192)&gt;0,IF(AND($C192&gt;=$B$1,$C192&lt;=$B$2)*1=1,$A$1,"факт"),"прогноз"))</f>
        <v>-</v>
      </c>
      <c r="C192" s="33">
        <v>47300</v>
      </c>
      <c r="D192" s="34">
        <f>VLOOKUP($C192,'F1'!$A:$B,2,0)</f>
        <v>22</v>
      </c>
      <c r="E192" s="60"/>
      <c r="F192" s="60"/>
      <c r="G192" s="59"/>
      <c r="H192" s="59"/>
      <c r="I192" s="60"/>
      <c r="J192" s="60"/>
      <c r="K192" s="59"/>
      <c r="L192" s="59"/>
      <c r="M192" s="204">
        <f t="shared" si="1166"/>
        <v>0</v>
      </c>
      <c r="N192" s="15">
        <f t="shared" si="1167"/>
        <v>0</v>
      </c>
      <c r="O192" s="15">
        <f t="shared" si="1168"/>
        <v>0</v>
      </c>
      <c r="P192" s="15">
        <f t="shared" si="1169"/>
        <v>0</v>
      </c>
      <c r="Q192" s="204">
        <f t="shared" si="1170"/>
        <v>0</v>
      </c>
      <c r="R192" s="15">
        <f t="shared" si="1171"/>
        <v>0</v>
      </c>
      <c r="S192" s="15">
        <f t="shared" si="1172"/>
        <v>0</v>
      </c>
      <c r="T192" s="15">
        <f t="shared" si="1173"/>
        <v>0</v>
      </c>
      <c r="U192" s="9">
        <f t="shared" si="1174"/>
        <v>0</v>
      </c>
      <c r="V192" s="9">
        <f t="shared" si="1175"/>
        <v>0</v>
      </c>
      <c r="W192" s="28">
        <f t="shared" si="1176"/>
        <v>0</v>
      </c>
      <c r="X192" s="9">
        <f t="shared" si="1177"/>
        <v>0</v>
      </c>
      <c r="Y192" s="9">
        <f t="shared" si="1178"/>
        <v>0</v>
      </c>
      <c r="Z192" s="28">
        <f t="shared" si="1179"/>
        <v>0</v>
      </c>
      <c r="AA192" s="8"/>
      <c r="AB192" s="155">
        <f>IF(OR($M192="",$M192=0),0,IF(AB$2&lt;10,VLOOKUP(TEXT($C192,"МММ"),'Расчет нагрузки'!$AA$2:$AE$13,AB$2,0),$D192*AB$2))</f>
        <v>0</v>
      </c>
      <c r="AC192" s="155">
        <f>IF(OR($Q192="",$Q192=0),0,IF(AC$2&lt;10,VLOOKUP(TEXT($C192,"МММ"),'Расчет нагрузки'!$AA$2:$AE$13,AC$2,0),$D192*AC$2))</f>
        <v>0</v>
      </c>
      <c r="AD192" s="8"/>
      <c r="AE192" s="69">
        <v>1</v>
      </c>
      <c r="AF192" s="69">
        <v>1</v>
      </c>
      <c r="AG192" s="8"/>
      <c r="AH192" s="17">
        <f t="shared" si="1232"/>
        <v>0</v>
      </c>
      <c r="AI192" s="17">
        <f t="shared" si="1233"/>
        <v>0</v>
      </c>
      <c r="AJ192" s="17">
        <f t="shared" si="1234"/>
        <v>0</v>
      </c>
      <c r="AK192" s="17">
        <f t="shared" si="1235"/>
        <v>0</v>
      </c>
      <c r="AL192" s="17">
        <f t="shared" si="1236"/>
        <v>0</v>
      </c>
      <c r="AM192" s="17">
        <f t="shared" si="1237"/>
        <v>0</v>
      </c>
      <c r="AN192" s="17">
        <f t="shared" si="1238"/>
        <v>0</v>
      </c>
      <c r="AO192" s="17">
        <f t="shared" si="1239"/>
        <v>0</v>
      </c>
      <c r="AP192" s="18">
        <f t="shared" si="1240"/>
        <v>0</v>
      </c>
      <c r="AQ192" s="18">
        <f t="shared" si="1241"/>
        <v>0</v>
      </c>
      <c r="AR192" s="18">
        <f t="shared" si="1242"/>
        <v>0</v>
      </c>
      <c r="AS192" s="18">
        <f t="shared" si="1243"/>
        <v>0</v>
      </c>
      <c r="AT192" s="18">
        <f t="shared" si="1244"/>
        <v>0</v>
      </c>
      <c r="AU192" s="18">
        <f t="shared" si="1245"/>
        <v>0</v>
      </c>
      <c r="AV192" s="18">
        <f t="shared" si="1246"/>
        <v>0</v>
      </c>
      <c r="AW192" s="18">
        <f t="shared" si="1247"/>
        <v>0</v>
      </c>
      <c r="AX192" s="4"/>
    </row>
    <row r="193" spans="1:103" outlineLevel="1">
      <c r="A193" s="8" t="str">
        <f>IF(C193=Форма!$B$7*1,"1 месяц",IF(C193&gt;Форма!$B$7,(LEFT(A192,SEARCH(" ",A192,1)-1)+1)&amp;" месяц",""))</f>
        <v>65 месяц</v>
      </c>
      <c r="B193" s="32" t="str">
        <f>IF(SUM($E$6:$L193)=0,"-",IF(SUM($E193:$L193)&gt;0,IF(AND($C193&gt;=$B$1,$C193&lt;=$B$2)*1=1,$A$1,"факт"),"прогноз"))</f>
        <v>-</v>
      </c>
      <c r="C193" s="33">
        <v>47331</v>
      </c>
      <c r="D193" s="34">
        <f>VLOOKUP($C193,'F1'!$A:$B,2,0)</f>
        <v>23</v>
      </c>
      <c r="E193" s="60"/>
      <c r="F193" s="60"/>
      <c r="G193" s="59"/>
      <c r="H193" s="59"/>
      <c r="I193" s="60"/>
      <c r="J193" s="60"/>
      <c r="K193" s="59"/>
      <c r="L193" s="59"/>
      <c r="M193" s="204">
        <f t="shared" si="1166"/>
        <v>0</v>
      </c>
      <c r="N193" s="15">
        <f t="shared" si="1167"/>
        <v>0</v>
      </c>
      <c r="O193" s="15">
        <f t="shared" si="1168"/>
        <v>0</v>
      </c>
      <c r="P193" s="15">
        <f t="shared" si="1169"/>
        <v>0</v>
      </c>
      <c r="Q193" s="204">
        <f t="shared" si="1170"/>
        <v>0</v>
      </c>
      <c r="R193" s="15">
        <f t="shared" si="1171"/>
        <v>0</v>
      </c>
      <c r="S193" s="15">
        <f t="shared" si="1172"/>
        <v>0</v>
      </c>
      <c r="T193" s="15">
        <f t="shared" si="1173"/>
        <v>0</v>
      </c>
      <c r="U193" s="9">
        <f t="shared" si="1174"/>
        <v>0</v>
      </c>
      <c r="V193" s="9">
        <f t="shared" si="1175"/>
        <v>0</v>
      </c>
      <c r="W193" s="28">
        <f t="shared" si="1176"/>
        <v>0</v>
      </c>
      <c r="X193" s="9">
        <f t="shared" si="1177"/>
        <v>0</v>
      </c>
      <c r="Y193" s="9">
        <f t="shared" si="1178"/>
        <v>0</v>
      </c>
      <c r="Z193" s="28">
        <f t="shared" si="1179"/>
        <v>0</v>
      </c>
      <c r="AA193" s="8"/>
      <c r="AB193" s="155">
        <f>IF(OR($M193="",$M193=0),0,IF(AB$2&lt;10,VLOOKUP(TEXT($C193,"МММ"),'Расчет нагрузки'!$AA$2:$AE$13,AB$2,0),$D193*AB$2))</f>
        <v>0</v>
      </c>
      <c r="AC193" s="155">
        <f>IF(OR($Q193="",$Q193=0),0,IF(AC$2&lt;10,VLOOKUP(TEXT($C193,"МММ"),'Расчет нагрузки'!$AA$2:$AE$13,AC$2,0),$D193*AC$2))</f>
        <v>0</v>
      </c>
      <c r="AD193" s="8"/>
      <c r="AE193" s="69">
        <v>1</v>
      </c>
      <c r="AF193" s="69">
        <v>1</v>
      </c>
      <c r="AG193" s="8"/>
      <c r="AH193" s="17">
        <f t="shared" si="1232"/>
        <v>0</v>
      </c>
      <c r="AI193" s="17">
        <f t="shared" si="1233"/>
        <v>0</v>
      </c>
      <c r="AJ193" s="17">
        <f t="shared" si="1234"/>
        <v>0</v>
      </c>
      <c r="AK193" s="17">
        <f t="shared" si="1235"/>
        <v>0</v>
      </c>
      <c r="AL193" s="17">
        <f t="shared" si="1236"/>
        <v>0</v>
      </c>
      <c r="AM193" s="17">
        <f t="shared" si="1237"/>
        <v>0</v>
      </c>
      <c r="AN193" s="17">
        <f t="shared" si="1238"/>
        <v>0</v>
      </c>
      <c r="AO193" s="17">
        <f t="shared" si="1239"/>
        <v>0</v>
      </c>
      <c r="AP193" s="18">
        <f t="shared" si="1240"/>
        <v>0</v>
      </c>
      <c r="AQ193" s="18">
        <f t="shared" si="1241"/>
        <v>0</v>
      </c>
      <c r="AR193" s="18">
        <f t="shared" si="1242"/>
        <v>0</v>
      </c>
      <c r="AS193" s="18">
        <f t="shared" si="1243"/>
        <v>0</v>
      </c>
      <c r="AT193" s="18">
        <f t="shared" si="1244"/>
        <v>0</v>
      </c>
      <c r="AU193" s="18">
        <f t="shared" si="1245"/>
        <v>0</v>
      </c>
      <c r="AV193" s="18">
        <f t="shared" si="1246"/>
        <v>0</v>
      </c>
      <c r="AW193" s="18">
        <f t="shared" si="1247"/>
        <v>0</v>
      </c>
      <c r="AX193" s="4"/>
    </row>
    <row r="194" spans="1:103" outlineLevel="1">
      <c r="A194" s="8" t="str">
        <f>IF(C194=Форма!$B$7*1,"1 месяц",IF(C194&gt;Форма!$B$7,(LEFT(A193,SEARCH(" ",A193,1)-1)+1)&amp;" месяц",""))</f>
        <v>66 месяц</v>
      </c>
      <c r="B194" s="32" t="str">
        <f>IF(SUM($E$6:$L194)=0,"-",IF(SUM($E194:$L194)&gt;0,IF(AND($C194&gt;=$B$1,$C194&lt;=$B$2)*1=1,$A$1,"факт"),"прогноз"))</f>
        <v>-</v>
      </c>
      <c r="C194" s="33">
        <v>47362</v>
      </c>
      <c r="D194" s="34">
        <f>VLOOKUP($C194,'F1'!$A:$B,2,0)</f>
        <v>20</v>
      </c>
      <c r="E194" s="60"/>
      <c r="F194" s="60"/>
      <c r="G194" s="59"/>
      <c r="H194" s="59"/>
      <c r="I194" s="60"/>
      <c r="J194" s="60"/>
      <c r="K194" s="59"/>
      <c r="L194" s="59"/>
      <c r="M194" s="204">
        <f t="shared" si="1166"/>
        <v>0</v>
      </c>
      <c r="N194" s="15">
        <f t="shared" si="1167"/>
        <v>0</v>
      </c>
      <c r="O194" s="15">
        <f t="shared" si="1168"/>
        <v>0</v>
      </c>
      <c r="P194" s="15">
        <f t="shared" si="1169"/>
        <v>0</v>
      </c>
      <c r="Q194" s="204">
        <f t="shared" si="1170"/>
        <v>0</v>
      </c>
      <c r="R194" s="15">
        <f t="shared" si="1171"/>
        <v>0</v>
      </c>
      <c r="S194" s="15">
        <f t="shared" si="1172"/>
        <v>0</v>
      </c>
      <c r="T194" s="15">
        <f t="shared" si="1173"/>
        <v>0</v>
      </c>
      <c r="U194" s="9">
        <f t="shared" si="1174"/>
        <v>0</v>
      </c>
      <c r="V194" s="9">
        <f t="shared" si="1175"/>
        <v>0</v>
      </c>
      <c r="W194" s="28">
        <f t="shared" si="1176"/>
        <v>0</v>
      </c>
      <c r="X194" s="9">
        <f t="shared" si="1177"/>
        <v>0</v>
      </c>
      <c r="Y194" s="9">
        <f t="shared" si="1178"/>
        <v>0</v>
      </c>
      <c r="Z194" s="28">
        <f t="shared" si="1179"/>
        <v>0</v>
      </c>
      <c r="AA194" s="8"/>
      <c r="AB194" s="155">
        <f>IF(OR($M194="",$M194=0),0,IF(AB$2&lt;10,VLOOKUP(TEXT($C194,"МММ"),'Расчет нагрузки'!$AA$2:$AE$13,AB$2,0),$D194*AB$2))</f>
        <v>0</v>
      </c>
      <c r="AC194" s="155">
        <f>IF(OR($Q194="",$Q194=0),0,IF(AC$2&lt;10,VLOOKUP(TEXT($C194,"МММ"),'Расчет нагрузки'!$AA$2:$AE$13,AC$2,0),$D194*AC$2))</f>
        <v>0</v>
      </c>
      <c r="AD194" s="8"/>
      <c r="AE194" s="69">
        <v>1</v>
      </c>
      <c r="AF194" s="69">
        <v>1</v>
      </c>
      <c r="AG194" s="8"/>
      <c r="AH194" s="17">
        <f t="shared" si="1232"/>
        <v>0</v>
      </c>
      <c r="AI194" s="17">
        <f t="shared" si="1233"/>
        <v>0</v>
      </c>
      <c r="AJ194" s="17">
        <f t="shared" si="1234"/>
        <v>0</v>
      </c>
      <c r="AK194" s="17">
        <f t="shared" si="1235"/>
        <v>0</v>
      </c>
      <c r="AL194" s="17">
        <f t="shared" si="1236"/>
        <v>0</v>
      </c>
      <c r="AM194" s="17">
        <f t="shared" si="1237"/>
        <v>0</v>
      </c>
      <c r="AN194" s="17">
        <f t="shared" si="1238"/>
        <v>0</v>
      </c>
      <c r="AO194" s="17">
        <f t="shared" si="1239"/>
        <v>0</v>
      </c>
      <c r="AP194" s="18">
        <f t="shared" si="1240"/>
        <v>0</v>
      </c>
      <c r="AQ194" s="18">
        <f t="shared" si="1241"/>
        <v>0</v>
      </c>
      <c r="AR194" s="18">
        <f t="shared" si="1242"/>
        <v>0</v>
      </c>
      <c r="AS194" s="18">
        <f t="shared" si="1243"/>
        <v>0</v>
      </c>
      <c r="AT194" s="18">
        <f t="shared" si="1244"/>
        <v>0</v>
      </c>
      <c r="AU194" s="18">
        <f t="shared" si="1245"/>
        <v>0</v>
      </c>
      <c r="AV194" s="18">
        <f t="shared" si="1246"/>
        <v>0</v>
      </c>
      <c r="AW194" s="18">
        <f t="shared" si="1247"/>
        <v>0</v>
      </c>
      <c r="AX194" s="4"/>
    </row>
    <row r="195" spans="1:103" outlineLevel="1">
      <c r="A195" s="8" t="str">
        <f>IF(C195=Форма!$B$7*1,"1 месяц",IF(C195&gt;Форма!$B$7,(LEFT(A194,SEARCH(" ",A194,1)-1)+1)&amp;" месяц",""))</f>
        <v>67 месяц</v>
      </c>
      <c r="B195" s="32" t="str">
        <f>IF(SUM($E$6:$L195)=0,"-",IF(SUM($E195:$L195)&gt;0,IF(AND($C195&gt;=$B$1,$C195&lt;=$B$2)*1=1,$A$1,"факт"),"прогноз"))</f>
        <v>-</v>
      </c>
      <c r="C195" s="33">
        <v>47392</v>
      </c>
      <c r="D195" s="34">
        <f>VLOOKUP($C195,'F1'!$A:$B,2,0)</f>
        <v>23</v>
      </c>
      <c r="E195" s="60"/>
      <c r="F195" s="60"/>
      <c r="G195" s="59"/>
      <c r="H195" s="59"/>
      <c r="I195" s="60"/>
      <c r="J195" s="60"/>
      <c r="K195" s="59"/>
      <c r="L195" s="59"/>
      <c r="M195" s="204">
        <f t="shared" si="1166"/>
        <v>0</v>
      </c>
      <c r="N195" s="15">
        <f t="shared" si="1167"/>
        <v>0</v>
      </c>
      <c r="O195" s="15">
        <f t="shared" si="1168"/>
        <v>0</v>
      </c>
      <c r="P195" s="15">
        <f t="shared" si="1169"/>
        <v>0</v>
      </c>
      <c r="Q195" s="204">
        <f t="shared" si="1170"/>
        <v>0</v>
      </c>
      <c r="R195" s="15">
        <f t="shared" si="1171"/>
        <v>0</v>
      </c>
      <c r="S195" s="15">
        <f t="shared" si="1172"/>
        <v>0</v>
      </c>
      <c r="T195" s="15">
        <f t="shared" si="1173"/>
        <v>0</v>
      </c>
      <c r="U195" s="9">
        <f t="shared" si="1174"/>
        <v>0</v>
      </c>
      <c r="V195" s="9">
        <f t="shared" si="1175"/>
        <v>0</v>
      </c>
      <c r="W195" s="28">
        <f t="shared" si="1176"/>
        <v>0</v>
      </c>
      <c r="X195" s="9">
        <f t="shared" si="1177"/>
        <v>0</v>
      </c>
      <c r="Y195" s="9">
        <f t="shared" si="1178"/>
        <v>0</v>
      </c>
      <c r="Z195" s="28">
        <f t="shared" si="1179"/>
        <v>0</v>
      </c>
      <c r="AA195" s="8"/>
      <c r="AB195" s="155">
        <f>IF(OR($M195="",$M195=0),0,IF(AB$2&lt;10,VLOOKUP(TEXT($C195,"МММ"),'Расчет нагрузки'!$AA$2:$AE$13,AB$2,0),$D195*AB$2))</f>
        <v>0</v>
      </c>
      <c r="AC195" s="155">
        <f>IF(OR($Q195="",$Q195=0),0,IF(AC$2&lt;10,VLOOKUP(TEXT($C195,"МММ"),'Расчет нагрузки'!$AA$2:$AE$13,AC$2,0),$D195*AC$2))</f>
        <v>0</v>
      </c>
      <c r="AD195" s="8"/>
      <c r="AE195" s="69">
        <v>1</v>
      </c>
      <c r="AF195" s="69">
        <v>1</v>
      </c>
      <c r="AG195" s="8"/>
      <c r="AH195" s="17">
        <f t="shared" si="1232"/>
        <v>0</v>
      </c>
      <c r="AI195" s="17">
        <f t="shared" si="1233"/>
        <v>0</v>
      </c>
      <c r="AJ195" s="17">
        <f t="shared" si="1234"/>
        <v>0</v>
      </c>
      <c r="AK195" s="17">
        <f t="shared" si="1235"/>
        <v>0</v>
      </c>
      <c r="AL195" s="17">
        <f t="shared" si="1236"/>
        <v>0</v>
      </c>
      <c r="AM195" s="17">
        <f t="shared" si="1237"/>
        <v>0</v>
      </c>
      <c r="AN195" s="17">
        <f t="shared" si="1238"/>
        <v>0</v>
      </c>
      <c r="AO195" s="17">
        <f t="shared" si="1239"/>
        <v>0</v>
      </c>
      <c r="AP195" s="18">
        <f t="shared" si="1240"/>
        <v>0</v>
      </c>
      <c r="AQ195" s="18">
        <f t="shared" si="1241"/>
        <v>0</v>
      </c>
      <c r="AR195" s="18">
        <f t="shared" si="1242"/>
        <v>0</v>
      </c>
      <c r="AS195" s="18">
        <f t="shared" si="1243"/>
        <v>0</v>
      </c>
      <c r="AT195" s="18">
        <f t="shared" si="1244"/>
        <v>0</v>
      </c>
      <c r="AU195" s="18">
        <f t="shared" si="1245"/>
        <v>0</v>
      </c>
      <c r="AV195" s="18">
        <f t="shared" si="1246"/>
        <v>0</v>
      </c>
      <c r="AW195" s="18">
        <f t="shared" si="1247"/>
        <v>0</v>
      </c>
      <c r="AX195" s="4"/>
    </row>
    <row r="196" spans="1:103" outlineLevel="1">
      <c r="A196" s="8" t="str">
        <f>IF(C196=Форма!$B$7*1,"1 месяц",IF(C196&gt;Форма!$B$7,(LEFT(A195,SEARCH(" ",A195,1)-1)+1)&amp;" месяц",""))</f>
        <v>68 месяц</v>
      </c>
      <c r="B196" s="32" t="str">
        <f>IF(SUM($E$6:$L196)=0,"-",IF(SUM($E196:$L196)&gt;0,IF(AND($C196&gt;=$B$1,$C196&lt;=$B$2)*1=1,$A$1,"факт"),"прогноз"))</f>
        <v>-</v>
      </c>
      <c r="C196" s="33">
        <v>47423</v>
      </c>
      <c r="D196" s="34">
        <f>VLOOKUP($C196,'F1'!$A:$B,2,0)</f>
        <v>21</v>
      </c>
      <c r="E196" s="60"/>
      <c r="F196" s="60"/>
      <c r="G196" s="59"/>
      <c r="H196" s="59"/>
      <c r="I196" s="60"/>
      <c r="J196" s="60"/>
      <c r="K196" s="59"/>
      <c r="L196" s="59"/>
      <c r="M196" s="204">
        <f t="shared" si="1166"/>
        <v>0</v>
      </c>
      <c r="N196" s="15">
        <f t="shared" si="1167"/>
        <v>0</v>
      </c>
      <c r="O196" s="15">
        <f t="shared" si="1168"/>
        <v>0</v>
      </c>
      <c r="P196" s="15">
        <f t="shared" si="1169"/>
        <v>0</v>
      </c>
      <c r="Q196" s="204">
        <f t="shared" si="1170"/>
        <v>0</v>
      </c>
      <c r="R196" s="15">
        <f t="shared" si="1171"/>
        <v>0</v>
      </c>
      <c r="S196" s="15">
        <f t="shared" si="1172"/>
        <v>0</v>
      </c>
      <c r="T196" s="15">
        <f t="shared" si="1173"/>
        <v>0</v>
      </c>
      <c r="U196" s="9">
        <f t="shared" si="1174"/>
        <v>0</v>
      </c>
      <c r="V196" s="9">
        <f t="shared" si="1175"/>
        <v>0</v>
      </c>
      <c r="W196" s="28">
        <f t="shared" si="1176"/>
        <v>0</v>
      </c>
      <c r="X196" s="9">
        <f t="shared" si="1177"/>
        <v>0</v>
      </c>
      <c r="Y196" s="9">
        <f t="shared" si="1178"/>
        <v>0</v>
      </c>
      <c r="Z196" s="28">
        <f t="shared" si="1179"/>
        <v>0</v>
      </c>
      <c r="AA196" s="8"/>
      <c r="AB196" s="155">
        <f>IF(OR($M196="",$M196=0),0,IF(AB$2&lt;10,VLOOKUP(TEXT($C196,"МММ"),'Расчет нагрузки'!$AA$2:$AE$13,AB$2,0),$D196*AB$2))</f>
        <v>0</v>
      </c>
      <c r="AC196" s="155">
        <f>IF(OR($Q196="",$Q196=0),0,IF(AC$2&lt;10,VLOOKUP(TEXT($C196,"МММ"),'Расчет нагрузки'!$AA$2:$AE$13,AC$2,0),$D196*AC$2))</f>
        <v>0</v>
      </c>
      <c r="AD196" s="8"/>
      <c r="AE196" s="69">
        <v>1</v>
      </c>
      <c r="AF196" s="69">
        <v>1</v>
      </c>
      <c r="AG196" s="8"/>
      <c r="AH196" s="17">
        <f t="shared" si="1232"/>
        <v>0</v>
      </c>
      <c r="AI196" s="17">
        <f t="shared" si="1233"/>
        <v>0</v>
      </c>
      <c r="AJ196" s="17">
        <f t="shared" si="1234"/>
        <v>0</v>
      </c>
      <c r="AK196" s="17">
        <f t="shared" si="1235"/>
        <v>0</v>
      </c>
      <c r="AL196" s="17">
        <f t="shared" si="1236"/>
        <v>0</v>
      </c>
      <c r="AM196" s="17">
        <f t="shared" si="1237"/>
        <v>0</v>
      </c>
      <c r="AN196" s="17">
        <f t="shared" si="1238"/>
        <v>0</v>
      </c>
      <c r="AO196" s="17">
        <f t="shared" si="1239"/>
        <v>0</v>
      </c>
      <c r="AP196" s="18">
        <f t="shared" si="1240"/>
        <v>0</v>
      </c>
      <c r="AQ196" s="18">
        <f t="shared" si="1241"/>
        <v>0</v>
      </c>
      <c r="AR196" s="18">
        <f t="shared" si="1242"/>
        <v>0</v>
      </c>
      <c r="AS196" s="18">
        <f t="shared" si="1243"/>
        <v>0</v>
      </c>
      <c r="AT196" s="18">
        <f t="shared" si="1244"/>
        <v>0</v>
      </c>
      <c r="AU196" s="18">
        <f t="shared" si="1245"/>
        <v>0</v>
      </c>
      <c r="AV196" s="18">
        <f t="shared" si="1246"/>
        <v>0</v>
      </c>
      <c r="AW196" s="18">
        <f t="shared" si="1247"/>
        <v>0</v>
      </c>
      <c r="AX196" s="4"/>
    </row>
    <row r="197" spans="1:103" outlineLevel="1">
      <c r="A197" s="8" t="str">
        <f>IF(C197=Форма!$B$7*1,"1 месяц",IF(C197&gt;Форма!$B$7,(LEFT(A196,SEARCH(" ",A196,1)-1)+1)&amp;" месяц",""))</f>
        <v>69 месяц</v>
      </c>
      <c r="B197" s="32" t="str">
        <f>IF(SUM($E$6:$L197)=0,"-",IF(SUM($E197:$L197)&gt;0,IF(AND($C197&gt;=$B$1,$C197&lt;=$B$2)*1=1,$A$1,"факт"),"прогноз"))</f>
        <v>-</v>
      </c>
      <c r="C197" s="33">
        <v>47453</v>
      </c>
      <c r="D197" s="34">
        <f>VLOOKUP($C197,'F1'!$A:$B,2,0)</f>
        <v>21</v>
      </c>
      <c r="E197" s="60"/>
      <c r="F197" s="60"/>
      <c r="G197" s="59"/>
      <c r="H197" s="59"/>
      <c r="I197" s="60"/>
      <c r="J197" s="60"/>
      <c r="K197" s="59"/>
      <c r="L197" s="59"/>
      <c r="M197" s="204">
        <f t="shared" si="1166"/>
        <v>0</v>
      </c>
      <c r="N197" s="15">
        <f t="shared" si="1167"/>
        <v>0</v>
      </c>
      <c r="O197" s="15">
        <f t="shared" si="1168"/>
        <v>0</v>
      </c>
      <c r="P197" s="15">
        <f t="shared" si="1169"/>
        <v>0</v>
      </c>
      <c r="Q197" s="204">
        <f t="shared" si="1170"/>
        <v>0</v>
      </c>
      <c r="R197" s="15">
        <f t="shared" si="1171"/>
        <v>0</v>
      </c>
      <c r="S197" s="15">
        <f t="shared" si="1172"/>
        <v>0</v>
      </c>
      <c r="T197" s="15">
        <f t="shared" si="1173"/>
        <v>0</v>
      </c>
      <c r="U197" s="9">
        <f t="shared" si="1174"/>
        <v>0</v>
      </c>
      <c r="V197" s="9">
        <f t="shared" si="1175"/>
        <v>0</v>
      </c>
      <c r="W197" s="28">
        <f t="shared" si="1176"/>
        <v>0</v>
      </c>
      <c r="X197" s="9">
        <f t="shared" si="1177"/>
        <v>0</v>
      </c>
      <c r="Y197" s="9">
        <f t="shared" si="1178"/>
        <v>0</v>
      </c>
      <c r="Z197" s="28">
        <f t="shared" si="1179"/>
        <v>0</v>
      </c>
      <c r="AA197" s="8"/>
      <c r="AB197" s="155">
        <f>IF(OR($M197="",$M197=0),0,IF(AB$2&lt;10,VLOOKUP(TEXT($C197,"МММ"),'Расчет нагрузки'!$AA$2:$AE$13,AB$2,0),$D197*AB$2))</f>
        <v>0</v>
      </c>
      <c r="AC197" s="155">
        <f>IF(OR($Q197="",$Q197=0),0,IF(AC$2&lt;10,VLOOKUP(TEXT($C197,"МММ"),'Расчет нагрузки'!$AA$2:$AE$13,AC$2,0),$D197*AC$2))</f>
        <v>0</v>
      </c>
      <c r="AD197" s="8"/>
      <c r="AE197" s="69">
        <v>1</v>
      </c>
      <c r="AF197" s="69">
        <v>1</v>
      </c>
      <c r="AG197" s="8"/>
      <c r="AH197" s="17">
        <f t="shared" si="1232"/>
        <v>0</v>
      </c>
      <c r="AI197" s="17">
        <f t="shared" si="1233"/>
        <v>0</v>
      </c>
      <c r="AJ197" s="17">
        <f t="shared" si="1234"/>
        <v>0</v>
      </c>
      <c r="AK197" s="17">
        <f t="shared" si="1235"/>
        <v>0</v>
      </c>
      <c r="AL197" s="17">
        <f t="shared" si="1236"/>
        <v>0</v>
      </c>
      <c r="AM197" s="17">
        <f t="shared" si="1237"/>
        <v>0</v>
      </c>
      <c r="AN197" s="17">
        <f t="shared" si="1238"/>
        <v>0</v>
      </c>
      <c r="AO197" s="17">
        <f t="shared" si="1239"/>
        <v>0</v>
      </c>
      <c r="AP197" s="18">
        <f t="shared" si="1240"/>
        <v>0</v>
      </c>
      <c r="AQ197" s="18">
        <f t="shared" si="1241"/>
        <v>0</v>
      </c>
      <c r="AR197" s="18">
        <f t="shared" si="1242"/>
        <v>0</v>
      </c>
      <c r="AS197" s="18">
        <f t="shared" si="1243"/>
        <v>0</v>
      </c>
      <c r="AT197" s="18">
        <f t="shared" si="1244"/>
        <v>0</v>
      </c>
      <c r="AU197" s="18">
        <f t="shared" si="1245"/>
        <v>0</v>
      </c>
      <c r="AV197" s="18">
        <f t="shared" si="1246"/>
        <v>0</v>
      </c>
      <c r="AW197" s="18">
        <f t="shared" si="1247"/>
        <v>0</v>
      </c>
      <c r="AX197" s="4"/>
    </row>
    <row r="198" spans="1:103" ht="14.4">
      <c r="X198"/>
      <c r="Y198"/>
    </row>
    <row r="199" spans="1:103" ht="15" thickBot="1">
      <c r="C199" s="47">
        <v>2014</v>
      </c>
      <c r="M199" s="50">
        <f t="shared" ref="M199:M214" si="1248">AVERAGEIFS(M$6:M$197,$C$6:$C$197,"&gt;="&amp;DATE($C199,1,1),$C$6:$C$197,"&lt;="&amp;DATE($C199,12,1))</f>
        <v>0</v>
      </c>
      <c r="N199" s="206">
        <f t="shared" ref="N199" si="1249">IFERROR(M199/M198-1,)</f>
        <v>0</v>
      </c>
      <c r="O199" s="35"/>
      <c r="P199" s="35"/>
      <c r="Q199" s="50">
        <f t="shared" ref="Q199:Q214" si="1250">AVERAGEIFS(Q$6:Q$197,$C$6:$C$197,"&gt;="&amp;DATE($C199,1,1),$C$6:$C$197,"&lt;="&amp;DATE($C199,12,1))</f>
        <v>0</v>
      </c>
      <c r="R199" s="206">
        <f t="shared" ref="R199" si="1251">IFERROR(Q199/Q198-1,)</f>
        <v>0</v>
      </c>
      <c r="S199" s="35"/>
      <c r="T199" s="35"/>
      <c r="U199" s="35"/>
      <c r="V199" s="35"/>
      <c r="W199" s="35"/>
      <c r="X199" s="35"/>
      <c r="Y199" s="35"/>
      <c r="Z199" s="35"/>
      <c r="AA199" s="35"/>
      <c r="AB199" s="35"/>
      <c r="AG199" s="35"/>
      <c r="AH199" s="50">
        <f t="shared" ref="AH199:AH214" si="1252">SUMIFS(AH$6:AH$197,$C$6:$C$197,"&gt;="&amp;DATE($C199,1,1),$C$6:$C$197,"&lt;="&amp;DATE($C199,12,1))</f>
        <v>0</v>
      </c>
      <c r="AI199" s="206">
        <f t="shared" ref="AI199" si="1253">IFERROR(AH199/AH198-1,)</f>
        <v>0</v>
      </c>
      <c r="AJ199" s="35"/>
      <c r="AK199" s="35"/>
      <c r="AL199" s="50">
        <f t="shared" ref="AL199:AL214" si="1254">SUMIFS(AL$6:AL$197,$C$6:$C$197,"&gt;="&amp;DATE($C199,1,1),$C$6:$C$197,"&lt;="&amp;DATE($C199,12,1))</f>
        <v>0</v>
      </c>
      <c r="AM199" s="206">
        <f t="shared" ref="AM199" si="1255">IFERROR(AL199/AL198-1,)</f>
        <v>0</v>
      </c>
      <c r="AN199" s="35"/>
      <c r="AO199" s="35"/>
      <c r="AP199" s="50">
        <f t="shared" ref="AP199:AP214" si="1256">SUMIFS(AP$6:AP$197,$C$6:$C$197,"&gt;="&amp;DATE($C199,1,1),$C$6:$C$197,"&lt;="&amp;DATE($C199,12,1))</f>
        <v>0</v>
      </c>
      <c r="AQ199" s="206">
        <f t="shared" ref="AQ199" si="1257">IFERROR(AP199/AP198-1,)</f>
        <v>0</v>
      </c>
      <c r="AR199" s="35"/>
      <c r="AT199" s="50">
        <f t="shared" ref="AT199:AT214" si="1258">SUMIFS(AT$6:AT$197,$C$6:$C$197,"&gt;="&amp;DATE($C199,1,1),$C$6:$C$197,"&lt;="&amp;DATE($C199,12,1))</f>
        <v>0</v>
      </c>
      <c r="AU199" s="206">
        <f t="shared" ref="AU199" si="1259">IFERROR(AT199/AT198-1,)</f>
        <v>0</v>
      </c>
      <c r="AY199" s="160" t="s">
        <v>326</v>
      </c>
    </row>
    <row r="200" spans="1:103" ht="14.4" thickBot="1">
      <c r="C200" s="47">
        <v>2015</v>
      </c>
      <c r="M200" s="51">
        <f t="shared" si="1248"/>
        <v>0</v>
      </c>
      <c r="N200" s="52">
        <f t="shared" ref="N200:N212" si="1260">IFERROR(M200/M199-1,)</f>
        <v>0</v>
      </c>
      <c r="O200" s="35"/>
      <c r="P200" s="35"/>
      <c r="Q200" s="51">
        <f t="shared" si="1250"/>
        <v>0</v>
      </c>
      <c r="R200" s="52">
        <f t="shared" ref="R200:R212" si="1261">IFERROR(Q200/Q199-1,)</f>
        <v>0</v>
      </c>
      <c r="S200" s="35"/>
      <c r="T200" s="35"/>
      <c r="U200" s="35"/>
      <c r="V200" s="35"/>
      <c r="W200" s="35"/>
      <c r="X200" s="35"/>
      <c r="Y200" s="35"/>
      <c r="Z200" s="35"/>
      <c r="AA200" s="35"/>
      <c r="AB200" s="35"/>
      <c r="AG200" s="35"/>
      <c r="AH200" s="51">
        <f t="shared" si="1252"/>
        <v>0</v>
      </c>
      <c r="AI200" s="52">
        <f t="shared" ref="AI200:AI212" si="1262">IFERROR(AH200/AH199-1,)</f>
        <v>0</v>
      </c>
      <c r="AJ200" s="173">
        <f>'Расчёт (кг)'!AI200</f>
        <v>0</v>
      </c>
      <c r="AK200" s="35"/>
      <c r="AL200" s="51">
        <f t="shared" si="1254"/>
        <v>0</v>
      </c>
      <c r="AM200" s="52">
        <f t="shared" ref="AM200:AM212" si="1263">IFERROR(AL200/AL199-1,)</f>
        <v>0</v>
      </c>
      <c r="AN200" s="173">
        <f>'Расчёт (кг)'!AM200</f>
        <v>0</v>
      </c>
      <c r="AO200" s="35"/>
      <c r="AP200" s="51">
        <f t="shared" si="1256"/>
        <v>0</v>
      </c>
      <c r="AQ200" s="52">
        <f t="shared" ref="AQ200:AQ212" si="1264">IFERROR(AP200/AP199-1,)</f>
        <v>0</v>
      </c>
      <c r="AR200" s="35"/>
      <c r="AT200" s="51">
        <f t="shared" si="1258"/>
        <v>0</v>
      </c>
      <c r="AU200" s="52">
        <f t="shared" ref="AU200:AU212" si="1265">IFERROR(AT200/AT199-1,)</f>
        <v>0</v>
      </c>
      <c r="AY200" s="159" t="str">
        <f>'Расчёт (кг)'!$AY$200</f>
        <v>макс. ср. суточ. нагрузка</v>
      </c>
    </row>
    <row r="201" spans="1:103">
      <c r="C201" s="47">
        <v>2016</v>
      </c>
      <c r="M201" s="51">
        <f t="shared" si="1248"/>
        <v>0</v>
      </c>
      <c r="N201" s="52">
        <f t="shared" si="1260"/>
        <v>0</v>
      </c>
      <c r="O201" s="35"/>
      <c r="P201" s="35"/>
      <c r="Q201" s="51">
        <f t="shared" si="1250"/>
        <v>0</v>
      </c>
      <c r="R201" s="52">
        <f t="shared" si="1261"/>
        <v>0</v>
      </c>
      <c r="S201" s="35"/>
      <c r="T201" s="35"/>
      <c r="U201" s="35"/>
      <c r="V201" s="35"/>
      <c r="W201" s="35"/>
      <c r="X201" s="35"/>
      <c r="Y201" s="35"/>
      <c r="Z201" s="35"/>
      <c r="AA201" s="35"/>
      <c r="AB201" s="35"/>
      <c r="AC201" s="35"/>
      <c r="AD201" s="35"/>
      <c r="AE201" s="35"/>
      <c r="AF201" s="35"/>
      <c r="AG201" s="35"/>
      <c r="AH201" s="51">
        <f t="shared" si="1252"/>
        <v>0</v>
      </c>
      <c r="AI201" s="52">
        <f t="shared" si="1262"/>
        <v>0</v>
      </c>
      <c r="AJ201" s="173">
        <f>'Расчёт (кг)'!AI201</f>
        <v>0</v>
      </c>
      <c r="AK201" s="35"/>
      <c r="AL201" s="51">
        <f t="shared" si="1254"/>
        <v>0</v>
      </c>
      <c r="AM201" s="52">
        <f t="shared" si="1263"/>
        <v>0</v>
      </c>
      <c r="AN201" s="173">
        <f>'Расчёт (кг)'!AM201</f>
        <v>0</v>
      </c>
      <c r="AO201" s="35"/>
      <c r="AP201" s="51">
        <f t="shared" si="1256"/>
        <v>0</v>
      </c>
      <c r="AQ201" s="52">
        <f t="shared" si="1264"/>
        <v>0</v>
      </c>
      <c r="AR201" s="35"/>
      <c r="AS201" s="35"/>
      <c r="AT201" s="51">
        <f t="shared" si="1258"/>
        <v>0</v>
      </c>
      <c r="AU201" s="52">
        <f t="shared" si="1265"/>
        <v>0</v>
      </c>
    </row>
    <row r="202" spans="1:103">
      <c r="C202" s="47">
        <v>2017</v>
      </c>
      <c r="M202" s="51">
        <f t="shared" si="1248"/>
        <v>0</v>
      </c>
      <c r="N202" s="52">
        <f t="shared" si="1260"/>
        <v>0</v>
      </c>
      <c r="O202" s="35"/>
      <c r="P202" s="35"/>
      <c r="Q202" s="51">
        <f t="shared" si="1250"/>
        <v>0</v>
      </c>
      <c r="R202" s="52">
        <f t="shared" si="1261"/>
        <v>0</v>
      </c>
      <c r="S202" s="35"/>
      <c r="T202" s="35"/>
      <c r="U202" s="35"/>
      <c r="V202" s="35"/>
      <c r="W202" s="35"/>
      <c r="X202" s="35"/>
      <c r="Y202" s="35"/>
      <c r="Z202" s="35"/>
      <c r="AA202" s="35"/>
      <c r="AB202" s="35"/>
      <c r="AG202" s="35"/>
      <c r="AH202" s="51">
        <f t="shared" si="1252"/>
        <v>0</v>
      </c>
      <c r="AI202" s="52">
        <f t="shared" si="1262"/>
        <v>0</v>
      </c>
      <c r="AJ202" s="173">
        <f>'Расчёт (кг)'!AI202</f>
        <v>0</v>
      </c>
      <c r="AK202" s="35"/>
      <c r="AL202" s="51">
        <f t="shared" si="1254"/>
        <v>0</v>
      </c>
      <c r="AM202" s="52">
        <f t="shared" si="1263"/>
        <v>0</v>
      </c>
      <c r="AN202" s="173">
        <f>'Расчёт (кг)'!AM202</f>
        <v>0</v>
      </c>
      <c r="AO202" s="35"/>
      <c r="AP202" s="51">
        <f t="shared" si="1256"/>
        <v>0</v>
      </c>
      <c r="AQ202" s="52">
        <f t="shared" si="1264"/>
        <v>0</v>
      </c>
      <c r="AR202" s="35"/>
      <c r="AS202" s="35"/>
      <c r="AT202" s="51">
        <f t="shared" si="1258"/>
        <v>0</v>
      </c>
      <c r="AU202" s="52">
        <f t="shared" si="1265"/>
        <v>0</v>
      </c>
    </row>
    <row r="203" spans="1:103">
      <c r="C203" s="47">
        <v>2018</v>
      </c>
      <c r="M203" s="51">
        <f t="shared" si="1248"/>
        <v>0</v>
      </c>
      <c r="N203" s="52">
        <f t="shared" si="1260"/>
        <v>0</v>
      </c>
      <c r="O203" s="35"/>
      <c r="P203" s="35"/>
      <c r="Q203" s="51">
        <f t="shared" si="1250"/>
        <v>0</v>
      </c>
      <c r="R203" s="52">
        <f t="shared" si="1261"/>
        <v>0</v>
      </c>
      <c r="S203" s="35"/>
      <c r="T203" s="35"/>
      <c r="U203" s="35"/>
      <c r="V203" s="35"/>
      <c r="W203" s="35"/>
      <c r="X203" s="35"/>
      <c r="Y203" s="35"/>
      <c r="Z203" s="35"/>
      <c r="AA203" s="35"/>
      <c r="AB203" s="35"/>
      <c r="AC203" s="35"/>
      <c r="AD203" s="35"/>
      <c r="AE203" s="35"/>
      <c r="AF203" s="35"/>
      <c r="AG203" s="35"/>
      <c r="AH203" s="51">
        <f t="shared" si="1252"/>
        <v>0</v>
      </c>
      <c r="AI203" s="52">
        <f t="shared" si="1262"/>
        <v>0</v>
      </c>
      <c r="AJ203" s="173">
        <f>'Расчёт (кг)'!AI203</f>
        <v>0</v>
      </c>
      <c r="AK203" s="35"/>
      <c r="AL203" s="51">
        <f t="shared" si="1254"/>
        <v>0</v>
      </c>
      <c r="AM203" s="52">
        <f t="shared" si="1263"/>
        <v>0</v>
      </c>
      <c r="AN203" s="173">
        <f>'Расчёт (кг)'!AM203</f>
        <v>0</v>
      </c>
      <c r="AO203" s="35"/>
      <c r="AP203" s="51">
        <f t="shared" si="1256"/>
        <v>0</v>
      </c>
      <c r="AQ203" s="52">
        <f t="shared" si="1264"/>
        <v>0</v>
      </c>
      <c r="AR203" s="35"/>
      <c r="AS203" s="35"/>
      <c r="AT203" s="51">
        <f t="shared" si="1258"/>
        <v>0</v>
      </c>
      <c r="AU203" s="52">
        <f t="shared" si="1265"/>
        <v>0</v>
      </c>
      <c r="BQ203" s="22" t="s">
        <v>47</v>
      </c>
      <c r="BR203" s="49">
        <f>C199</f>
        <v>2014</v>
      </c>
      <c r="BS203" s="49">
        <f t="shared" ref="BS203:BX203" si="1266">BR203+1</f>
        <v>2015</v>
      </c>
      <c r="BT203" s="49">
        <f t="shared" si="1266"/>
        <v>2016</v>
      </c>
      <c r="BU203" s="49">
        <f t="shared" si="1266"/>
        <v>2017</v>
      </c>
      <c r="BV203" s="49">
        <f t="shared" si="1266"/>
        <v>2018</v>
      </c>
      <c r="BW203" s="49">
        <f t="shared" si="1266"/>
        <v>2019</v>
      </c>
      <c r="BX203" s="49">
        <f t="shared" si="1266"/>
        <v>2020</v>
      </c>
      <c r="BY203" s="49">
        <f t="shared" ref="BY203" si="1267">BX203+1</f>
        <v>2021</v>
      </c>
      <c r="BZ203" s="49">
        <f t="shared" ref="BZ203:CG203" si="1268">BY203+1</f>
        <v>2022</v>
      </c>
      <c r="CA203" s="49">
        <f t="shared" si="1268"/>
        <v>2023</v>
      </c>
      <c r="CB203" s="49">
        <f t="shared" si="1268"/>
        <v>2024</v>
      </c>
      <c r="CC203" s="49">
        <f t="shared" si="1268"/>
        <v>2025</v>
      </c>
      <c r="CD203" s="49">
        <f t="shared" si="1268"/>
        <v>2026</v>
      </c>
      <c r="CE203" s="49">
        <f t="shared" si="1268"/>
        <v>2027</v>
      </c>
      <c r="CF203" s="49">
        <f t="shared" si="1268"/>
        <v>2028</v>
      </c>
      <c r="CG203" s="49">
        <f t="shared" si="1268"/>
        <v>2029</v>
      </c>
      <c r="CI203" s="22" t="s">
        <v>0</v>
      </c>
      <c r="CJ203" s="49">
        <f>C199</f>
        <v>2014</v>
      </c>
      <c r="CK203" s="49">
        <f t="shared" ref="CK203:CP203" si="1269">CJ203+1</f>
        <v>2015</v>
      </c>
      <c r="CL203" s="49">
        <f t="shared" si="1269"/>
        <v>2016</v>
      </c>
      <c r="CM203" s="49">
        <f t="shared" si="1269"/>
        <v>2017</v>
      </c>
      <c r="CN203" s="49">
        <f t="shared" si="1269"/>
        <v>2018</v>
      </c>
      <c r="CO203" s="49">
        <f t="shared" si="1269"/>
        <v>2019</v>
      </c>
      <c r="CP203" s="49">
        <f t="shared" si="1269"/>
        <v>2020</v>
      </c>
      <c r="CQ203" s="49">
        <f t="shared" ref="CQ203" si="1270">CP203+1</f>
        <v>2021</v>
      </c>
      <c r="CR203" s="49">
        <f t="shared" ref="CR203:CY203" si="1271">CQ203+1</f>
        <v>2022</v>
      </c>
      <c r="CS203" s="49">
        <f t="shared" si="1271"/>
        <v>2023</v>
      </c>
      <c r="CT203" s="49">
        <f t="shared" si="1271"/>
        <v>2024</v>
      </c>
      <c r="CU203" s="49">
        <f t="shared" si="1271"/>
        <v>2025</v>
      </c>
      <c r="CV203" s="49">
        <f t="shared" si="1271"/>
        <v>2026</v>
      </c>
      <c r="CW203" s="49">
        <f t="shared" si="1271"/>
        <v>2027</v>
      </c>
      <c r="CX203" s="49">
        <f t="shared" si="1271"/>
        <v>2028</v>
      </c>
      <c r="CY203" s="49">
        <f t="shared" si="1271"/>
        <v>2029</v>
      </c>
    </row>
    <row r="204" spans="1:103">
      <c r="C204" s="47">
        <v>2019</v>
      </c>
      <c r="M204" s="112">
        <f t="shared" si="1248"/>
        <v>0</v>
      </c>
      <c r="N204" s="52">
        <f t="shared" si="1260"/>
        <v>0</v>
      </c>
      <c r="O204" s="35"/>
      <c r="P204" s="35"/>
      <c r="Q204" s="112">
        <f t="shared" si="1250"/>
        <v>0</v>
      </c>
      <c r="R204" s="52">
        <f t="shared" si="1261"/>
        <v>0</v>
      </c>
      <c r="S204" s="35"/>
      <c r="T204" s="35"/>
      <c r="U204" s="35"/>
      <c r="V204" s="35"/>
      <c r="W204" s="35"/>
      <c r="X204" s="35"/>
      <c r="Y204" s="35"/>
      <c r="Z204" s="35"/>
      <c r="AA204" s="35"/>
      <c r="AB204" s="35"/>
      <c r="AG204" s="35"/>
      <c r="AH204" s="51">
        <f t="shared" si="1252"/>
        <v>0</v>
      </c>
      <c r="AI204" s="52">
        <f t="shared" si="1262"/>
        <v>0</v>
      </c>
      <c r="AJ204" s="173">
        <f>'Расчёт (кг)'!AI204</f>
        <v>0</v>
      </c>
      <c r="AK204" s="35"/>
      <c r="AL204" s="51">
        <f t="shared" si="1254"/>
        <v>0</v>
      </c>
      <c r="AM204" s="52">
        <f t="shared" si="1263"/>
        <v>0</v>
      </c>
      <c r="AN204" s="173">
        <f>'Расчёт (кг)'!AM204</f>
        <v>0</v>
      </c>
      <c r="AO204" s="35"/>
      <c r="AP204" s="51">
        <f t="shared" si="1256"/>
        <v>0</v>
      </c>
      <c r="AQ204" s="52">
        <f t="shared" si="1264"/>
        <v>0</v>
      </c>
      <c r="AR204" s="35"/>
      <c r="AS204" s="35"/>
      <c r="AT204" s="51">
        <f t="shared" si="1258"/>
        <v>0</v>
      </c>
      <c r="AU204" s="52">
        <f t="shared" si="1265"/>
        <v>0</v>
      </c>
      <c r="BQ204" s="47">
        <v>1</v>
      </c>
      <c r="BR204" s="13">
        <f t="shared" ref="BR204:BR215" si="1272">SUMIFS($AH:$AH,$C:$C,"&gt;="&amp;DATE(BR$203,$BQ204,1),$C:$C,"&lt;="&amp;DATE(CJ$203,$BQ204,1))</f>
        <v>0</v>
      </c>
      <c r="BS204" s="13">
        <f t="shared" ref="BS204:BS215" si="1273">SUMIFS($AH:$AH,$C:$C,"&gt;="&amp;DATE(BS$203,$BQ204,1),$C:$C,"&lt;="&amp;DATE(CK$203,$BQ204,1))</f>
        <v>0</v>
      </c>
      <c r="BT204" s="13">
        <f t="shared" ref="BT204:BT215" si="1274">SUMIFS($AH:$AH,$C:$C,"&gt;="&amp;DATE(BT$203,$BQ204,1),$C:$C,"&lt;="&amp;DATE(CL$203,$BQ204,1))</f>
        <v>0</v>
      </c>
      <c r="BU204" s="13">
        <f t="shared" ref="BU204:BU215" si="1275">SUMIFS($AH:$AH,$C:$C,"&gt;="&amp;DATE(BU$203,$BQ204,1),$C:$C,"&lt;="&amp;DATE(CM$203,$BQ204,1))</f>
        <v>0</v>
      </c>
      <c r="BV204" s="13">
        <f t="shared" ref="BV204:BV215" si="1276">SUMIFS($AH:$AH,$C:$C,"&gt;="&amp;DATE(BV$203,$BQ204,1),$C:$C,"&lt;="&amp;DATE(CN$203,$BQ204,1))</f>
        <v>0</v>
      </c>
      <c r="BW204" s="13">
        <f t="shared" ref="BW204:BW215" si="1277">SUMIFS($AH:$AH,$C:$C,"&gt;="&amp;DATE(BW$203,$BQ204,1),$C:$C,"&lt;="&amp;DATE(CO$203,$BQ204,1))</f>
        <v>0</v>
      </c>
      <c r="BX204" s="13">
        <f t="shared" ref="BX204:BX215" si="1278">SUMIFS($AH:$AH,$C:$C,"&gt;="&amp;DATE(BX$203,$BQ204,1),$C:$C,"&lt;="&amp;DATE(CP$203,$BQ204,1))</f>
        <v>0</v>
      </c>
      <c r="BY204" s="13">
        <f t="shared" ref="BY204:BY215" si="1279">SUMIFS($AH:$AH,$C:$C,"&gt;="&amp;DATE(BY$203,$BQ204,1),$C:$C,"&lt;="&amp;DATE(CQ$203,$BQ204,1))</f>
        <v>0</v>
      </c>
      <c r="BZ204" s="13">
        <f t="shared" ref="BZ204:BZ215" si="1280">SUMIFS($AH:$AH,$C:$C,"&gt;="&amp;DATE(BZ$203,$BQ204,1),$C:$C,"&lt;="&amp;DATE(CR$203,$BQ204,1))</f>
        <v>0</v>
      </c>
      <c r="CA204" s="13">
        <f t="shared" ref="CA204:CA215" si="1281">SUMIFS($AH:$AH,$C:$C,"&gt;="&amp;DATE(CA$203,$BQ204,1),$C:$C,"&lt;="&amp;DATE(CS$203,$BQ204,1))</f>
        <v>0</v>
      </c>
      <c r="CB204" s="13">
        <f t="shared" ref="CB204:CB215" si="1282">SUMIFS($AH:$AH,$C:$C,"&gt;="&amp;DATE(CB$203,$BQ204,1),$C:$C,"&lt;="&amp;DATE(CT$203,$BQ204,1))</f>
        <v>0</v>
      </c>
      <c r="CC204" s="13">
        <f t="shared" ref="CC204:CC215" si="1283">SUMIFS($AH:$AH,$C:$C,"&gt;="&amp;DATE(CC$203,$BQ204,1),$C:$C,"&lt;="&amp;DATE(CU$203,$BQ204,1))</f>
        <v>0</v>
      </c>
      <c r="CD204" s="13">
        <f t="shared" ref="CD204:CD215" si="1284">SUMIFS($AH:$AH,$C:$C,"&gt;="&amp;DATE(CD$203,$BQ204,1),$C:$C,"&lt;="&amp;DATE(CV$203,$BQ204,1))</f>
        <v>0</v>
      </c>
      <c r="CE204" s="13">
        <f t="shared" ref="CE204:CE215" si="1285">SUMIFS($AH:$AH,$C:$C,"&gt;="&amp;DATE(CE$203,$BQ204,1),$C:$C,"&lt;="&amp;DATE(CW$203,$BQ204,1))</f>
        <v>0</v>
      </c>
      <c r="CF204" s="13">
        <f t="shared" ref="CF204:CF215" si="1286">SUMIFS($AH:$AH,$C:$C,"&gt;="&amp;DATE(CF$203,$BQ204,1),$C:$C,"&lt;="&amp;DATE(CX$203,$BQ204,1))</f>
        <v>0</v>
      </c>
      <c r="CG204" s="13">
        <f t="shared" ref="CG204:CG215" si="1287">SUMIFS($AH:$AH,$C:$C,"&gt;="&amp;DATE(CG$203,$BQ204,1),$C:$C,"&lt;="&amp;DATE(CY$203,$BQ204,1))</f>
        <v>0</v>
      </c>
      <c r="CI204" s="47">
        <v>1</v>
      </c>
      <c r="CJ204" s="13">
        <f t="shared" ref="CJ204:CY215" si="1288">SUMIFS($AL:$AL,$C:$C,"&gt;="&amp;DATE(CJ$203,$CI204,1),$C:$C,"&lt;="&amp;DATE(CJ$203,$CI204,1))</f>
        <v>0</v>
      </c>
      <c r="CK204" s="13">
        <f t="shared" si="1288"/>
        <v>0</v>
      </c>
      <c r="CL204" s="13">
        <f t="shared" si="1288"/>
        <v>0</v>
      </c>
      <c r="CM204" s="13">
        <f t="shared" si="1288"/>
        <v>0</v>
      </c>
      <c r="CN204" s="13">
        <f t="shared" si="1288"/>
        <v>0</v>
      </c>
      <c r="CO204" s="13">
        <f t="shared" si="1288"/>
        <v>0</v>
      </c>
      <c r="CP204" s="13">
        <f t="shared" si="1288"/>
        <v>0</v>
      </c>
      <c r="CQ204" s="13">
        <f t="shared" si="1288"/>
        <v>0</v>
      </c>
      <c r="CR204" s="13">
        <f t="shared" si="1288"/>
        <v>0</v>
      </c>
      <c r="CS204" s="13">
        <f t="shared" si="1288"/>
        <v>0</v>
      </c>
      <c r="CT204" s="13">
        <f t="shared" si="1288"/>
        <v>0</v>
      </c>
      <c r="CU204" s="13">
        <f t="shared" si="1288"/>
        <v>0</v>
      </c>
      <c r="CV204" s="13">
        <f t="shared" si="1288"/>
        <v>0</v>
      </c>
      <c r="CW204" s="13">
        <f t="shared" si="1288"/>
        <v>0</v>
      </c>
      <c r="CX204" s="13">
        <f t="shared" si="1288"/>
        <v>0</v>
      </c>
      <c r="CY204" s="13">
        <f t="shared" si="1288"/>
        <v>0</v>
      </c>
    </row>
    <row r="205" spans="1:103">
      <c r="C205" s="47">
        <v>2020</v>
      </c>
      <c r="M205" s="112">
        <f t="shared" si="1248"/>
        <v>0</v>
      </c>
      <c r="N205" s="52">
        <f t="shared" si="1260"/>
        <v>0</v>
      </c>
      <c r="O205" s="35"/>
      <c r="P205" s="35"/>
      <c r="Q205" s="112">
        <f t="shared" si="1250"/>
        <v>0</v>
      </c>
      <c r="R205" s="52">
        <f t="shared" si="1261"/>
        <v>0</v>
      </c>
      <c r="S205" s="35"/>
      <c r="T205" s="35"/>
      <c r="U205" s="35"/>
      <c r="V205" s="35"/>
      <c r="W205" s="35"/>
      <c r="X205" s="35"/>
      <c r="Y205" s="35"/>
      <c r="Z205" s="35"/>
      <c r="AA205" s="35"/>
      <c r="AB205" s="35"/>
      <c r="AC205" s="35"/>
      <c r="AD205" s="35"/>
      <c r="AE205" s="35"/>
      <c r="AF205" s="35"/>
      <c r="AG205" s="35"/>
      <c r="AH205" s="51">
        <f t="shared" si="1252"/>
        <v>0</v>
      </c>
      <c r="AI205" s="52">
        <f t="shared" si="1262"/>
        <v>0</v>
      </c>
      <c r="AJ205" s="173">
        <f>'Расчёт (кг)'!AI205</f>
        <v>0</v>
      </c>
      <c r="AK205" s="35"/>
      <c r="AL205" s="51">
        <f t="shared" si="1254"/>
        <v>0</v>
      </c>
      <c r="AM205" s="52">
        <f t="shared" si="1263"/>
        <v>0</v>
      </c>
      <c r="AN205" s="173">
        <f>'Расчёт (кг)'!AM205</f>
        <v>0</v>
      </c>
      <c r="AO205" s="35"/>
      <c r="AP205" s="51">
        <f t="shared" si="1256"/>
        <v>0</v>
      </c>
      <c r="AQ205" s="52">
        <f t="shared" si="1264"/>
        <v>0</v>
      </c>
      <c r="AR205" s="35"/>
      <c r="AS205" s="35"/>
      <c r="AT205" s="51">
        <f t="shared" si="1258"/>
        <v>0</v>
      </c>
      <c r="AU205" s="52">
        <f t="shared" si="1265"/>
        <v>0</v>
      </c>
      <c r="BQ205" s="47">
        <v>2</v>
      </c>
      <c r="BR205" s="13">
        <f t="shared" si="1272"/>
        <v>0</v>
      </c>
      <c r="BS205" s="13">
        <f t="shared" si="1273"/>
        <v>0</v>
      </c>
      <c r="BT205" s="13">
        <f t="shared" si="1274"/>
        <v>0</v>
      </c>
      <c r="BU205" s="13">
        <f t="shared" si="1275"/>
        <v>0</v>
      </c>
      <c r="BV205" s="13">
        <f t="shared" si="1276"/>
        <v>0</v>
      </c>
      <c r="BW205" s="13">
        <f t="shared" si="1277"/>
        <v>0</v>
      </c>
      <c r="BX205" s="13">
        <f t="shared" si="1278"/>
        <v>0</v>
      </c>
      <c r="BY205" s="13">
        <f t="shared" si="1279"/>
        <v>0</v>
      </c>
      <c r="BZ205" s="13">
        <f t="shared" si="1280"/>
        <v>0</v>
      </c>
      <c r="CA205" s="13">
        <f t="shared" si="1281"/>
        <v>0</v>
      </c>
      <c r="CB205" s="13">
        <f t="shared" si="1282"/>
        <v>0</v>
      </c>
      <c r="CC205" s="13">
        <f t="shared" si="1283"/>
        <v>0</v>
      </c>
      <c r="CD205" s="13">
        <f t="shared" si="1284"/>
        <v>0</v>
      </c>
      <c r="CE205" s="13">
        <f t="shared" si="1285"/>
        <v>0</v>
      </c>
      <c r="CF205" s="13">
        <f t="shared" si="1286"/>
        <v>0</v>
      </c>
      <c r="CG205" s="13">
        <f t="shared" si="1287"/>
        <v>0</v>
      </c>
      <c r="CI205" s="47">
        <v>2</v>
      </c>
      <c r="CJ205" s="13">
        <f t="shared" si="1288"/>
        <v>0</v>
      </c>
      <c r="CK205" s="13">
        <f t="shared" si="1288"/>
        <v>0</v>
      </c>
      <c r="CL205" s="13">
        <f t="shared" si="1288"/>
        <v>0</v>
      </c>
      <c r="CM205" s="13">
        <f t="shared" si="1288"/>
        <v>0</v>
      </c>
      <c r="CN205" s="13">
        <f t="shared" si="1288"/>
        <v>0</v>
      </c>
      <c r="CO205" s="13">
        <f t="shared" si="1288"/>
        <v>0</v>
      </c>
      <c r="CP205" s="13">
        <f t="shared" si="1288"/>
        <v>0</v>
      </c>
      <c r="CQ205" s="13">
        <f t="shared" si="1288"/>
        <v>0</v>
      </c>
      <c r="CR205" s="13">
        <f t="shared" si="1288"/>
        <v>0</v>
      </c>
      <c r="CS205" s="13">
        <f t="shared" si="1288"/>
        <v>0</v>
      </c>
      <c r="CT205" s="13">
        <f t="shared" si="1288"/>
        <v>0</v>
      </c>
      <c r="CU205" s="13">
        <f t="shared" si="1288"/>
        <v>0</v>
      </c>
      <c r="CV205" s="13">
        <f t="shared" si="1288"/>
        <v>0</v>
      </c>
      <c r="CW205" s="13">
        <f t="shared" si="1288"/>
        <v>0</v>
      </c>
      <c r="CX205" s="13">
        <f t="shared" si="1288"/>
        <v>0</v>
      </c>
      <c r="CY205" s="13">
        <f t="shared" si="1288"/>
        <v>0</v>
      </c>
    </row>
    <row r="206" spans="1:103">
      <c r="C206" s="47">
        <v>2021</v>
      </c>
      <c r="M206" s="112">
        <f t="shared" si="1248"/>
        <v>0</v>
      </c>
      <c r="N206" s="52">
        <f t="shared" si="1260"/>
        <v>0</v>
      </c>
      <c r="O206" s="35"/>
      <c r="P206" s="35"/>
      <c r="Q206" s="112">
        <f t="shared" si="1250"/>
        <v>0</v>
      </c>
      <c r="R206" s="52">
        <f t="shared" si="1261"/>
        <v>0</v>
      </c>
      <c r="S206" s="35"/>
      <c r="T206" s="35"/>
      <c r="U206" s="35"/>
      <c r="V206" s="35"/>
      <c r="W206" s="35"/>
      <c r="X206" s="35"/>
      <c r="Y206" s="35"/>
      <c r="Z206" s="35"/>
      <c r="AA206" s="35"/>
      <c r="AB206" s="35"/>
      <c r="AC206" s="35"/>
      <c r="AD206" s="35"/>
      <c r="AE206" s="35"/>
      <c r="AF206" s="35"/>
      <c r="AG206" s="35"/>
      <c r="AH206" s="51">
        <f t="shared" si="1252"/>
        <v>0</v>
      </c>
      <c r="AI206" s="52">
        <f t="shared" si="1262"/>
        <v>0</v>
      </c>
      <c r="AJ206" s="173">
        <f>'Расчёт (кг)'!AI206</f>
        <v>0</v>
      </c>
      <c r="AK206" s="35"/>
      <c r="AL206" s="51">
        <f t="shared" si="1254"/>
        <v>0</v>
      </c>
      <c r="AM206" s="52">
        <f t="shared" si="1263"/>
        <v>0</v>
      </c>
      <c r="AN206" s="173">
        <f>'Расчёт (кг)'!AM206</f>
        <v>0</v>
      </c>
      <c r="AO206" s="35"/>
      <c r="AP206" s="51">
        <f t="shared" si="1256"/>
        <v>0</v>
      </c>
      <c r="AQ206" s="52">
        <f t="shared" si="1264"/>
        <v>0</v>
      </c>
      <c r="AR206" s="35"/>
      <c r="AS206" s="35"/>
      <c r="AT206" s="51">
        <f t="shared" si="1258"/>
        <v>0</v>
      </c>
      <c r="AU206" s="52">
        <f t="shared" si="1265"/>
        <v>0</v>
      </c>
      <c r="BQ206" s="47">
        <v>3</v>
      </c>
      <c r="BR206" s="13">
        <f t="shared" si="1272"/>
        <v>0</v>
      </c>
      <c r="BS206" s="13">
        <f t="shared" si="1273"/>
        <v>0</v>
      </c>
      <c r="BT206" s="13">
        <f t="shared" si="1274"/>
        <v>0</v>
      </c>
      <c r="BU206" s="13">
        <f t="shared" si="1275"/>
        <v>0</v>
      </c>
      <c r="BV206" s="13">
        <f t="shared" si="1276"/>
        <v>0</v>
      </c>
      <c r="BW206" s="13">
        <f t="shared" si="1277"/>
        <v>0</v>
      </c>
      <c r="BX206" s="13">
        <f t="shared" si="1278"/>
        <v>0</v>
      </c>
      <c r="BY206" s="13">
        <f t="shared" si="1279"/>
        <v>0</v>
      </c>
      <c r="BZ206" s="13">
        <f t="shared" si="1280"/>
        <v>0</v>
      </c>
      <c r="CA206" s="13">
        <f t="shared" si="1281"/>
        <v>0</v>
      </c>
      <c r="CB206" s="13">
        <f t="shared" si="1282"/>
        <v>0</v>
      </c>
      <c r="CC206" s="13">
        <f t="shared" si="1283"/>
        <v>0</v>
      </c>
      <c r="CD206" s="13">
        <f t="shared" si="1284"/>
        <v>0</v>
      </c>
      <c r="CE206" s="13">
        <f t="shared" si="1285"/>
        <v>0</v>
      </c>
      <c r="CF206" s="13">
        <f t="shared" si="1286"/>
        <v>0</v>
      </c>
      <c r="CG206" s="13">
        <f t="shared" si="1287"/>
        <v>0</v>
      </c>
      <c r="CI206" s="47">
        <v>3</v>
      </c>
      <c r="CJ206" s="13">
        <f t="shared" si="1288"/>
        <v>0</v>
      </c>
      <c r="CK206" s="13">
        <f t="shared" si="1288"/>
        <v>0</v>
      </c>
      <c r="CL206" s="13">
        <f t="shared" si="1288"/>
        <v>0</v>
      </c>
      <c r="CM206" s="13">
        <f t="shared" si="1288"/>
        <v>0</v>
      </c>
      <c r="CN206" s="13">
        <f t="shared" si="1288"/>
        <v>0</v>
      </c>
      <c r="CO206" s="13">
        <f t="shared" si="1288"/>
        <v>0</v>
      </c>
      <c r="CP206" s="13">
        <f t="shared" si="1288"/>
        <v>0</v>
      </c>
      <c r="CQ206" s="13">
        <f t="shared" si="1288"/>
        <v>0</v>
      </c>
      <c r="CR206" s="13">
        <f t="shared" si="1288"/>
        <v>0</v>
      </c>
      <c r="CS206" s="13">
        <f t="shared" si="1288"/>
        <v>0</v>
      </c>
      <c r="CT206" s="13">
        <f t="shared" si="1288"/>
        <v>0</v>
      </c>
      <c r="CU206" s="13">
        <f t="shared" si="1288"/>
        <v>0</v>
      </c>
      <c r="CV206" s="13">
        <f t="shared" si="1288"/>
        <v>0</v>
      </c>
      <c r="CW206" s="13">
        <f t="shared" si="1288"/>
        <v>0</v>
      </c>
      <c r="CX206" s="13">
        <f t="shared" si="1288"/>
        <v>0</v>
      </c>
      <c r="CY206" s="13">
        <f t="shared" si="1288"/>
        <v>0</v>
      </c>
    </row>
    <row r="207" spans="1:103">
      <c r="C207" s="47">
        <v>2022</v>
      </c>
      <c r="M207" s="112">
        <f t="shared" si="1248"/>
        <v>0</v>
      </c>
      <c r="N207" s="52">
        <f t="shared" si="1260"/>
        <v>0</v>
      </c>
      <c r="O207" s="35"/>
      <c r="P207" s="35"/>
      <c r="Q207" s="112">
        <f t="shared" si="1250"/>
        <v>0</v>
      </c>
      <c r="R207" s="52">
        <f t="shared" si="1261"/>
        <v>0</v>
      </c>
      <c r="S207" s="35"/>
      <c r="T207" s="35"/>
      <c r="U207" s="35"/>
      <c r="V207" s="35"/>
      <c r="W207" s="35"/>
      <c r="X207" s="35"/>
      <c r="Y207" s="35"/>
      <c r="Z207" s="35"/>
      <c r="AA207" s="35"/>
      <c r="AB207" s="35"/>
      <c r="AC207" s="35"/>
      <c r="AD207" s="35"/>
      <c r="AE207" s="35"/>
      <c r="AF207" s="35"/>
      <c r="AG207" s="35"/>
      <c r="AH207" s="51">
        <f t="shared" si="1252"/>
        <v>0</v>
      </c>
      <c r="AI207" s="52">
        <f t="shared" si="1262"/>
        <v>0</v>
      </c>
      <c r="AJ207" s="173">
        <f>'Расчёт (кг)'!AI207</f>
        <v>0</v>
      </c>
      <c r="AK207" s="35"/>
      <c r="AL207" s="51">
        <f t="shared" si="1254"/>
        <v>0</v>
      </c>
      <c r="AM207" s="52">
        <f t="shared" si="1263"/>
        <v>0</v>
      </c>
      <c r="AN207" s="173">
        <f>'Расчёт (кг)'!AM207</f>
        <v>0</v>
      </c>
      <c r="AO207" s="35"/>
      <c r="AP207" s="51">
        <f t="shared" si="1256"/>
        <v>0</v>
      </c>
      <c r="AQ207" s="52">
        <f t="shared" si="1264"/>
        <v>0</v>
      </c>
      <c r="AR207" s="35"/>
      <c r="AS207" s="35"/>
      <c r="AT207" s="51">
        <f t="shared" si="1258"/>
        <v>0</v>
      </c>
      <c r="AU207" s="52">
        <f t="shared" si="1265"/>
        <v>0</v>
      </c>
      <c r="BQ207" s="47">
        <v>4</v>
      </c>
      <c r="BR207" s="13">
        <f t="shared" si="1272"/>
        <v>0</v>
      </c>
      <c r="BS207" s="13">
        <f t="shared" si="1273"/>
        <v>0</v>
      </c>
      <c r="BT207" s="13">
        <f t="shared" si="1274"/>
        <v>0</v>
      </c>
      <c r="BU207" s="13">
        <f t="shared" si="1275"/>
        <v>0</v>
      </c>
      <c r="BV207" s="13">
        <f t="shared" si="1276"/>
        <v>0</v>
      </c>
      <c r="BW207" s="13">
        <f t="shared" si="1277"/>
        <v>0</v>
      </c>
      <c r="BX207" s="13">
        <f t="shared" si="1278"/>
        <v>0</v>
      </c>
      <c r="BY207" s="13">
        <f t="shared" si="1279"/>
        <v>0</v>
      </c>
      <c r="BZ207" s="13">
        <f t="shared" si="1280"/>
        <v>0</v>
      </c>
      <c r="CA207" s="13">
        <f t="shared" si="1281"/>
        <v>0</v>
      </c>
      <c r="CB207" s="13">
        <f t="shared" si="1282"/>
        <v>0</v>
      </c>
      <c r="CC207" s="13">
        <f t="shared" si="1283"/>
        <v>0</v>
      </c>
      <c r="CD207" s="13">
        <f t="shared" si="1284"/>
        <v>0</v>
      </c>
      <c r="CE207" s="13">
        <f t="shared" si="1285"/>
        <v>0</v>
      </c>
      <c r="CF207" s="13">
        <f t="shared" si="1286"/>
        <v>0</v>
      </c>
      <c r="CG207" s="13">
        <f t="shared" si="1287"/>
        <v>0</v>
      </c>
      <c r="CI207" s="47">
        <v>4</v>
      </c>
      <c r="CJ207" s="13">
        <f t="shared" si="1288"/>
        <v>0</v>
      </c>
      <c r="CK207" s="13">
        <f t="shared" si="1288"/>
        <v>0</v>
      </c>
      <c r="CL207" s="13">
        <f t="shared" si="1288"/>
        <v>0</v>
      </c>
      <c r="CM207" s="13">
        <f t="shared" si="1288"/>
        <v>0</v>
      </c>
      <c r="CN207" s="13">
        <f t="shared" si="1288"/>
        <v>0</v>
      </c>
      <c r="CO207" s="13">
        <f t="shared" si="1288"/>
        <v>0</v>
      </c>
      <c r="CP207" s="13">
        <f t="shared" si="1288"/>
        <v>0</v>
      </c>
      <c r="CQ207" s="13">
        <f t="shared" si="1288"/>
        <v>0</v>
      </c>
      <c r="CR207" s="13">
        <f t="shared" si="1288"/>
        <v>0</v>
      </c>
      <c r="CS207" s="13">
        <f t="shared" si="1288"/>
        <v>0</v>
      </c>
      <c r="CT207" s="13">
        <f t="shared" si="1288"/>
        <v>0</v>
      </c>
      <c r="CU207" s="13">
        <f t="shared" si="1288"/>
        <v>0</v>
      </c>
      <c r="CV207" s="13">
        <f t="shared" si="1288"/>
        <v>0</v>
      </c>
      <c r="CW207" s="13">
        <f t="shared" si="1288"/>
        <v>0</v>
      </c>
      <c r="CX207" s="13">
        <f t="shared" si="1288"/>
        <v>0</v>
      </c>
      <c r="CY207" s="13">
        <f t="shared" si="1288"/>
        <v>0</v>
      </c>
    </row>
    <row r="208" spans="1:103">
      <c r="C208" s="47">
        <v>2023</v>
      </c>
      <c r="M208" s="112">
        <f t="shared" si="1248"/>
        <v>0</v>
      </c>
      <c r="N208" s="52">
        <f t="shared" si="1260"/>
        <v>0</v>
      </c>
      <c r="O208" s="35"/>
      <c r="P208" s="35"/>
      <c r="Q208" s="112">
        <f t="shared" si="1250"/>
        <v>0</v>
      </c>
      <c r="R208" s="52">
        <f t="shared" si="1261"/>
        <v>0</v>
      </c>
      <c r="S208" s="35"/>
      <c r="T208" s="35"/>
      <c r="U208" s="35"/>
      <c r="V208" s="35"/>
      <c r="W208" s="35"/>
      <c r="X208" s="35"/>
      <c r="Y208" s="35"/>
      <c r="Z208" s="35"/>
      <c r="AA208" s="35"/>
      <c r="AB208" s="35"/>
      <c r="AC208" s="35"/>
      <c r="AD208" s="35"/>
      <c r="AE208" s="35"/>
      <c r="AF208" s="35"/>
      <c r="AG208" s="35"/>
      <c r="AH208" s="51">
        <f t="shared" si="1252"/>
        <v>0</v>
      </c>
      <c r="AI208" s="52">
        <f t="shared" si="1262"/>
        <v>0</v>
      </c>
      <c r="AJ208" s="173">
        <f>'Расчёт (кг)'!AI208</f>
        <v>0</v>
      </c>
      <c r="AK208" s="35"/>
      <c r="AL208" s="51">
        <f t="shared" si="1254"/>
        <v>0</v>
      </c>
      <c r="AM208" s="52">
        <f t="shared" si="1263"/>
        <v>0</v>
      </c>
      <c r="AN208" s="173">
        <f>'Расчёт (кг)'!AM208</f>
        <v>0</v>
      </c>
      <c r="AO208" s="35"/>
      <c r="AP208" s="51">
        <f t="shared" si="1256"/>
        <v>0</v>
      </c>
      <c r="AQ208" s="52">
        <f t="shared" si="1264"/>
        <v>0</v>
      </c>
      <c r="AR208" s="35"/>
      <c r="AS208" s="35"/>
      <c r="AT208" s="51">
        <f t="shared" si="1258"/>
        <v>0</v>
      </c>
      <c r="AU208" s="52">
        <f t="shared" si="1265"/>
        <v>0</v>
      </c>
      <c r="BQ208" s="47">
        <v>5</v>
      </c>
      <c r="BR208" s="13">
        <f t="shared" si="1272"/>
        <v>0</v>
      </c>
      <c r="BS208" s="13">
        <f t="shared" si="1273"/>
        <v>0</v>
      </c>
      <c r="BT208" s="13">
        <f t="shared" si="1274"/>
        <v>0</v>
      </c>
      <c r="BU208" s="13">
        <f t="shared" si="1275"/>
        <v>0</v>
      </c>
      <c r="BV208" s="13">
        <f t="shared" si="1276"/>
        <v>0</v>
      </c>
      <c r="BW208" s="13">
        <f t="shared" si="1277"/>
        <v>0</v>
      </c>
      <c r="BX208" s="13">
        <f t="shared" si="1278"/>
        <v>0</v>
      </c>
      <c r="BY208" s="13">
        <f t="shared" si="1279"/>
        <v>0</v>
      </c>
      <c r="BZ208" s="13">
        <f t="shared" si="1280"/>
        <v>0</v>
      </c>
      <c r="CA208" s="13">
        <f t="shared" si="1281"/>
        <v>0</v>
      </c>
      <c r="CB208" s="13">
        <f t="shared" si="1282"/>
        <v>0</v>
      </c>
      <c r="CC208" s="13">
        <f t="shared" si="1283"/>
        <v>0</v>
      </c>
      <c r="CD208" s="13">
        <f t="shared" si="1284"/>
        <v>0</v>
      </c>
      <c r="CE208" s="13">
        <f t="shared" si="1285"/>
        <v>0</v>
      </c>
      <c r="CF208" s="13">
        <f t="shared" si="1286"/>
        <v>0</v>
      </c>
      <c r="CG208" s="13">
        <f t="shared" si="1287"/>
        <v>0</v>
      </c>
      <c r="CI208" s="47">
        <v>5</v>
      </c>
      <c r="CJ208" s="13">
        <f t="shared" si="1288"/>
        <v>0</v>
      </c>
      <c r="CK208" s="13">
        <f t="shared" si="1288"/>
        <v>0</v>
      </c>
      <c r="CL208" s="13">
        <f t="shared" si="1288"/>
        <v>0</v>
      </c>
      <c r="CM208" s="13">
        <f t="shared" si="1288"/>
        <v>0</v>
      </c>
      <c r="CN208" s="13">
        <f t="shared" si="1288"/>
        <v>0</v>
      </c>
      <c r="CO208" s="13">
        <f t="shared" si="1288"/>
        <v>0</v>
      </c>
      <c r="CP208" s="13">
        <f t="shared" si="1288"/>
        <v>0</v>
      </c>
      <c r="CQ208" s="13">
        <f t="shared" si="1288"/>
        <v>0</v>
      </c>
      <c r="CR208" s="13">
        <f t="shared" si="1288"/>
        <v>0</v>
      </c>
      <c r="CS208" s="13">
        <f t="shared" si="1288"/>
        <v>0</v>
      </c>
      <c r="CT208" s="13">
        <f t="shared" si="1288"/>
        <v>0</v>
      </c>
      <c r="CU208" s="13">
        <f t="shared" si="1288"/>
        <v>0</v>
      </c>
      <c r="CV208" s="13">
        <f t="shared" si="1288"/>
        <v>0</v>
      </c>
      <c r="CW208" s="13">
        <f t="shared" si="1288"/>
        <v>0</v>
      </c>
      <c r="CX208" s="13">
        <f t="shared" si="1288"/>
        <v>0</v>
      </c>
      <c r="CY208" s="13">
        <f t="shared" si="1288"/>
        <v>0</v>
      </c>
    </row>
    <row r="209" spans="3:103">
      <c r="C209" s="47">
        <v>2024</v>
      </c>
      <c r="M209" s="113">
        <f t="shared" si="1248"/>
        <v>0</v>
      </c>
      <c r="N209" s="54">
        <f t="shared" si="1260"/>
        <v>0</v>
      </c>
      <c r="O209" s="35"/>
      <c r="P209" s="35"/>
      <c r="Q209" s="113">
        <f t="shared" si="1250"/>
        <v>0</v>
      </c>
      <c r="R209" s="54">
        <f t="shared" si="1261"/>
        <v>0</v>
      </c>
      <c r="S209" s="35"/>
      <c r="T209" s="35"/>
      <c r="U209" s="35"/>
      <c r="V209" s="35"/>
      <c r="W209" s="35"/>
      <c r="X209" s="35"/>
      <c r="Y209" s="35"/>
      <c r="Z209" s="35"/>
      <c r="AA209" s="35"/>
      <c r="AB209" s="35"/>
      <c r="AG209" s="35"/>
      <c r="AH209" s="53">
        <f t="shared" si="1252"/>
        <v>0</v>
      </c>
      <c r="AI209" s="54">
        <f t="shared" si="1262"/>
        <v>0</v>
      </c>
      <c r="AJ209" s="173">
        <f>'Расчёт (кг)'!AI209</f>
        <v>0</v>
      </c>
      <c r="AK209" s="35"/>
      <c r="AL209" s="53">
        <f t="shared" si="1254"/>
        <v>0</v>
      </c>
      <c r="AM209" s="54">
        <f t="shared" si="1263"/>
        <v>0</v>
      </c>
      <c r="AN209" s="173">
        <f>'Расчёт (кг)'!AM209</f>
        <v>0</v>
      </c>
      <c r="AO209" s="35"/>
      <c r="AP209" s="53">
        <f t="shared" si="1256"/>
        <v>0</v>
      </c>
      <c r="AQ209" s="54">
        <f t="shared" si="1264"/>
        <v>0</v>
      </c>
      <c r="AR209" s="35"/>
      <c r="AT209" s="53">
        <f t="shared" si="1258"/>
        <v>0</v>
      </c>
      <c r="AU209" s="54">
        <f t="shared" si="1265"/>
        <v>0</v>
      </c>
      <c r="BQ209" s="47">
        <v>6</v>
      </c>
      <c r="BR209" s="13">
        <f t="shared" si="1272"/>
        <v>0</v>
      </c>
      <c r="BS209" s="13">
        <f t="shared" si="1273"/>
        <v>0</v>
      </c>
      <c r="BT209" s="13">
        <f t="shared" si="1274"/>
        <v>0</v>
      </c>
      <c r="BU209" s="13">
        <f t="shared" si="1275"/>
        <v>0</v>
      </c>
      <c r="BV209" s="13">
        <f t="shared" si="1276"/>
        <v>0</v>
      </c>
      <c r="BW209" s="13">
        <f t="shared" si="1277"/>
        <v>0</v>
      </c>
      <c r="BX209" s="13">
        <f t="shared" si="1278"/>
        <v>0</v>
      </c>
      <c r="BY209" s="13">
        <f t="shared" si="1279"/>
        <v>0</v>
      </c>
      <c r="BZ209" s="13">
        <f t="shared" si="1280"/>
        <v>0</v>
      </c>
      <c r="CA209" s="13">
        <f t="shared" si="1281"/>
        <v>0</v>
      </c>
      <c r="CB209" s="13">
        <f t="shared" si="1282"/>
        <v>0</v>
      </c>
      <c r="CC209" s="13">
        <f t="shared" si="1283"/>
        <v>0</v>
      </c>
      <c r="CD209" s="13">
        <f t="shared" si="1284"/>
        <v>0</v>
      </c>
      <c r="CE209" s="13">
        <f t="shared" si="1285"/>
        <v>0</v>
      </c>
      <c r="CF209" s="13">
        <f t="shared" si="1286"/>
        <v>0</v>
      </c>
      <c r="CG209" s="13">
        <f t="shared" si="1287"/>
        <v>0</v>
      </c>
      <c r="CI209" s="47">
        <v>6</v>
      </c>
      <c r="CJ209" s="13">
        <f t="shared" si="1288"/>
        <v>0</v>
      </c>
      <c r="CK209" s="13">
        <f t="shared" si="1288"/>
        <v>0</v>
      </c>
      <c r="CL209" s="13">
        <f t="shared" si="1288"/>
        <v>0</v>
      </c>
      <c r="CM209" s="13">
        <f t="shared" si="1288"/>
        <v>0</v>
      </c>
      <c r="CN209" s="13">
        <f t="shared" si="1288"/>
        <v>0</v>
      </c>
      <c r="CO209" s="13">
        <f t="shared" si="1288"/>
        <v>0</v>
      </c>
      <c r="CP209" s="13">
        <f t="shared" si="1288"/>
        <v>0</v>
      </c>
      <c r="CQ209" s="13">
        <f t="shared" si="1288"/>
        <v>0</v>
      </c>
      <c r="CR209" s="13">
        <f t="shared" si="1288"/>
        <v>0</v>
      </c>
      <c r="CS209" s="13">
        <f t="shared" si="1288"/>
        <v>0</v>
      </c>
      <c r="CT209" s="13">
        <f t="shared" si="1288"/>
        <v>0</v>
      </c>
      <c r="CU209" s="13">
        <f t="shared" si="1288"/>
        <v>0</v>
      </c>
      <c r="CV209" s="13">
        <f t="shared" si="1288"/>
        <v>0</v>
      </c>
      <c r="CW209" s="13">
        <f t="shared" si="1288"/>
        <v>0</v>
      </c>
      <c r="CX209" s="13">
        <f t="shared" si="1288"/>
        <v>0</v>
      </c>
      <c r="CY209" s="13">
        <f t="shared" si="1288"/>
        <v>0</v>
      </c>
    </row>
    <row r="210" spans="3:103">
      <c r="C210" s="47">
        <v>2025</v>
      </c>
      <c r="M210" s="112">
        <f t="shared" si="1248"/>
        <v>0</v>
      </c>
      <c r="N210" s="52">
        <f t="shared" si="1260"/>
        <v>0</v>
      </c>
      <c r="Q210" s="112">
        <f t="shared" si="1250"/>
        <v>0</v>
      </c>
      <c r="R210" s="52">
        <f t="shared" si="1261"/>
        <v>0</v>
      </c>
      <c r="AH210" s="51">
        <f t="shared" si="1252"/>
        <v>0</v>
      </c>
      <c r="AI210" s="52">
        <f t="shared" si="1262"/>
        <v>0</v>
      </c>
      <c r="AJ210" s="173">
        <f>'Расчёт (кг)'!AI210</f>
        <v>0</v>
      </c>
      <c r="AL210" s="51">
        <f t="shared" si="1254"/>
        <v>0</v>
      </c>
      <c r="AM210" s="52">
        <f t="shared" si="1263"/>
        <v>0</v>
      </c>
      <c r="AN210" s="173">
        <f>'Расчёт (кг)'!AM210</f>
        <v>0</v>
      </c>
      <c r="AP210" s="51">
        <f t="shared" si="1256"/>
        <v>0</v>
      </c>
      <c r="AQ210" s="52">
        <f t="shared" si="1264"/>
        <v>0</v>
      </c>
      <c r="AT210" s="51">
        <f t="shared" si="1258"/>
        <v>0</v>
      </c>
      <c r="AU210" s="52">
        <f t="shared" si="1265"/>
        <v>0</v>
      </c>
      <c r="BQ210" s="47">
        <v>7</v>
      </c>
      <c r="BR210" s="13">
        <f t="shared" si="1272"/>
        <v>0</v>
      </c>
      <c r="BS210" s="13">
        <f t="shared" si="1273"/>
        <v>0</v>
      </c>
      <c r="BT210" s="13">
        <f t="shared" si="1274"/>
        <v>0</v>
      </c>
      <c r="BU210" s="13">
        <f t="shared" si="1275"/>
        <v>0</v>
      </c>
      <c r="BV210" s="13">
        <f t="shared" si="1276"/>
        <v>0</v>
      </c>
      <c r="BW210" s="13">
        <f t="shared" si="1277"/>
        <v>0</v>
      </c>
      <c r="BX210" s="13">
        <f t="shared" si="1278"/>
        <v>0</v>
      </c>
      <c r="BY210" s="13">
        <f t="shared" si="1279"/>
        <v>0</v>
      </c>
      <c r="BZ210" s="13">
        <f t="shared" si="1280"/>
        <v>0</v>
      </c>
      <c r="CA210" s="13">
        <f t="shared" si="1281"/>
        <v>0</v>
      </c>
      <c r="CB210" s="13">
        <f t="shared" si="1282"/>
        <v>0</v>
      </c>
      <c r="CC210" s="13">
        <f t="shared" si="1283"/>
        <v>0</v>
      </c>
      <c r="CD210" s="13">
        <f t="shared" si="1284"/>
        <v>0</v>
      </c>
      <c r="CE210" s="13">
        <f t="shared" si="1285"/>
        <v>0</v>
      </c>
      <c r="CF210" s="13">
        <f t="shared" si="1286"/>
        <v>0</v>
      </c>
      <c r="CG210" s="13">
        <f t="shared" si="1287"/>
        <v>0</v>
      </c>
      <c r="CI210" s="47">
        <v>7</v>
      </c>
      <c r="CJ210" s="13">
        <f t="shared" si="1288"/>
        <v>0</v>
      </c>
      <c r="CK210" s="13">
        <f t="shared" si="1288"/>
        <v>0</v>
      </c>
      <c r="CL210" s="13">
        <f t="shared" si="1288"/>
        <v>0</v>
      </c>
      <c r="CM210" s="13">
        <f t="shared" si="1288"/>
        <v>0</v>
      </c>
      <c r="CN210" s="13">
        <f t="shared" si="1288"/>
        <v>0</v>
      </c>
      <c r="CO210" s="13">
        <f t="shared" si="1288"/>
        <v>0</v>
      </c>
      <c r="CP210" s="13">
        <f t="shared" si="1288"/>
        <v>0</v>
      </c>
      <c r="CQ210" s="13">
        <f t="shared" si="1288"/>
        <v>0</v>
      </c>
      <c r="CR210" s="13">
        <f t="shared" si="1288"/>
        <v>0</v>
      </c>
      <c r="CS210" s="13">
        <f t="shared" si="1288"/>
        <v>0</v>
      </c>
      <c r="CT210" s="13">
        <f t="shared" si="1288"/>
        <v>0</v>
      </c>
      <c r="CU210" s="13">
        <f t="shared" si="1288"/>
        <v>0</v>
      </c>
      <c r="CV210" s="13">
        <f t="shared" si="1288"/>
        <v>0</v>
      </c>
      <c r="CW210" s="13">
        <f t="shared" si="1288"/>
        <v>0</v>
      </c>
      <c r="CX210" s="13">
        <f t="shared" si="1288"/>
        <v>0</v>
      </c>
      <c r="CY210" s="13">
        <f t="shared" si="1288"/>
        <v>0</v>
      </c>
    </row>
    <row r="211" spans="3:103">
      <c r="C211" s="47">
        <v>2026</v>
      </c>
      <c r="M211" s="112">
        <f t="shared" si="1248"/>
        <v>0</v>
      </c>
      <c r="N211" s="52">
        <f t="shared" si="1260"/>
        <v>0</v>
      </c>
      <c r="Q211" s="112">
        <f t="shared" si="1250"/>
        <v>0</v>
      </c>
      <c r="R211" s="52">
        <f t="shared" si="1261"/>
        <v>0</v>
      </c>
      <c r="AH211" s="51">
        <f t="shared" si="1252"/>
        <v>0</v>
      </c>
      <c r="AI211" s="52">
        <f t="shared" si="1262"/>
        <v>0</v>
      </c>
      <c r="AJ211" s="173">
        <f>'Расчёт (кг)'!AI211</f>
        <v>0</v>
      </c>
      <c r="AL211" s="51">
        <f t="shared" si="1254"/>
        <v>0</v>
      </c>
      <c r="AM211" s="52">
        <f t="shared" si="1263"/>
        <v>0</v>
      </c>
      <c r="AN211" s="173">
        <f>'Расчёт (кг)'!AM211</f>
        <v>0</v>
      </c>
      <c r="AP211" s="51">
        <f t="shared" si="1256"/>
        <v>0</v>
      </c>
      <c r="AQ211" s="52">
        <f t="shared" si="1264"/>
        <v>0</v>
      </c>
      <c r="AT211" s="51">
        <f t="shared" si="1258"/>
        <v>0</v>
      </c>
      <c r="AU211" s="52">
        <f t="shared" si="1265"/>
        <v>0</v>
      </c>
      <c r="BQ211" s="47">
        <v>8</v>
      </c>
      <c r="BR211" s="13">
        <f t="shared" si="1272"/>
        <v>0</v>
      </c>
      <c r="BS211" s="13">
        <f t="shared" si="1273"/>
        <v>0</v>
      </c>
      <c r="BT211" s="13">
        <f t="shared" si="1274"/>
        <v>0</v>
      </c>
      <c r="BU211" s="13">
        <f t="shared" si="1275"/>
        <v>0</v>
      </c>
      <c r="BV211" s="13">
        <f t="shared" si="1276"/>
        <v>0</v>
      </c>
      <c r="BW211" s="13">
        <f t="shared" si="1277"/>
        <v>0</v>
      </c>
      <c r="BX211" s="13">
        <f t="shared" si="1278"/>
        <v>0</v>
      </c>
      <c r="BY211" s="13">
        <f t="shared" si="1279"/>
        <v>0</v>
      </c>
      <c r="BZ211" s="13">
        <f t="shared" si="1280"/>
        <v>0</v>
      </c>
      <c r="CA211" s="13">
        <f t="shared" si="1281"/>
        <v>0</v>
      </c>
      <c r="CB211" s="13">
        <f t="shared" si="1282"/>
        <v>0</v>
      </c>
      <c r="CC211" s="13">
        <f t="shared" si="1283"/>
        <v>0</v>
      </c>
      <c r="CD211" s="13">
        <f t="shared" si="1284"/>
        <v>0</v>
      </c>
      <c r="CE211" s="13">
        <f t="shared" si="1285"/>
        <v>0</v>
      </c>
      <c r="CF211" s="13">
        <f t="shared" si="1286"/>
        <v>0</v>
      </c>
      <c r="CG211" s="13">
        <f t="shared" si="1287"/>
        <v>0</v>
      </c>
      <c r="CI211" s="47">
        <v>8</v>
      </c>
      <c r="CJ211" s="13">
        <f t="shared" si="1288"/>
        <v>0</v>
      </c>
      <c r="CK211" s="13">
        <f t="shared" si="1288"/>
        <v>0</v>
      </c>
      <c r="CL211" s="13">
        <f t="shared" si="1288"/>
        <v>0</v>
      </c>
      <c r="CM211" s="13">
        <f t="shared" si="1288"/>
        <v>0</v>
      </c>
      <c r="CN211" s="13">
        <f t="shared" si="1288"/>
        <v>0</v>
      </c>
      <c r="CO211" s="13">
        <f t="shared" si="1288"/>
        <v>0</v>
      </c>
      <c r="CP211" s="13">
        <f t="shared" si="1288"/>
        <v>0</v>
      </c>
      <c r="CQ211" s="13">
        <f t="shared" si="1288"/>
        <v>0</v>
      </c>
      <c r="CR211" s="13">
        <f t="shared" si="1288"/>
        <v>0</v>
      </c>
      <c r="CS211" s="13">
        <f t="shared" si="1288"/>
        <v>0</v>
      </c>
      <c r="CT211" s="13">
        <f t="shared" si="1288"/>
        <v>0</v>
      </c>
      <c r="CU211" s="13">
        <f t="shared" si="1288"/>
        <v>0</v>
      </c>
      <c r="CV211" s="13">
        <f t="shared" si="1288"/>
        <v>0</v>
      </c>
      <c r="CW211" s="13">
        <f t="shared" si="1288"/>
        <v>0</v>
      </c>
      <c r="CX211" s="13">
        <f t="shared" si="1288"/>
        <v>0</v>
      </c>
      <c r="CY211" s="13">
        <f t="shared" si="1288"/>
        <v>0</v>
      </c>
    </row>
    <row r="212" spans="3:103">
      <c r="C212" s="47">
        <v>2027</v>
      </c>
      <c r="M212" s="112">
        <f t="shared" si="1248"/>
        <v>0</v>
      </c>
      <c r="N212" s="52">
        <f t="shared" si="1260"/>
        <v>0</v>
      </c>
      <c r="Q212" s="112">
        <f t="shared" si="1250"/>
        <v>0</v>
      </c>
      <c r="R212" s="52">
        <f t="shared" si="1261"/>
        <v>0</v>
      </c>
      <c r="AH212" s="51">
        <f t="shared" si="1252"/>
        <v>0</v>
      </c>
      <c r="AI212" s="52">
        <f t="shared" si="1262"/>
        <v>0</v>
      </c>
      <c r="AJ212" s="173">
        <f>'Расчёт (кг)'!AI212</f>
        <v>0</v>
      </c>
      <c r="AL212" s="51">
        <f t="shared" si="1254"/>
        <v>0</v>
      </c>
      <c r="AM212" s="52">
        <f t="shared" si="1263"/>
        <v>0</v>
      </c>
      <c r="AN212" s="173">
        <f>'Расчёт (кг)'!AM212</f>
        <v>0</v>
      </c>
      <c r="AP212" s="51">
        <f t="shared" si="1256"/>
        <v>0</v>
      </c>
      <c r="AQ212" s="52">
        <f t="shared" si="1264"/>
        <v>0</v>
      </c>
      <c r="AT212" s="51">
        <f t="shared" si="1258"/>
        <v>0</v>
      </c>
      <c r="AU212" s="52">
        <f t="shared" si="1265"/>
        <v>0</v>
      </c>
      <c r="BQ212" s="47">
        <v>9</v>
      </c>
      <c r="BR212" s="13">
        <f t="shared" si="1272"/>
        <v>0</v>
      </c>
      <c r="BS212" s="13">
        <f t="shared" si="1273"/>
        <v>0</v>
      </c>
      <c r="BT212" s="13">
        <f t="shared" si="1274"/>
        <v>0</v>
      </c>
      <c r="BU212" s="13">
        <f t="shared" si="1275"/>
        <v>0</v>
      </c>
      <c r="BV212" s="13">
        <f t="shared" si="1276"/>
        <v>0</v>
      </c>
      <c r="BW212" s="13">
        <f t="shared" si="1277"/>
        <v>0</v>
      </c>
      <c r="BX212" s="13">
        <f t="shared" si="1278"/>
        <v>0</v>
      </c>
      <c r="BY212" s="13">
        <f t="shared" si="1279"/>
        <v>0</v>
      </c>
      <c r="BZ212" s="13">
        <f t="shared" si="1280"/>
        <v>0</v>
      </c>
      <c r="CA212" s="13">
        <f t="shared" si="1281"/>
        <v>0</v>
      </c>
      <c r="CB212" s="13">
        <f t="shared" si="1282"/>
        <v>0</v>
      </c>
      <c r="CC212" s="13">
        <f t="shared" si="1283"/>
        <v>0</v>
      </c>
      <c r="CD212" s="13">
        <f t="shared" si="1284"/>
        <v>0</v>
      </c>
      <c r="CE212" s="13">
        <f t="shared" si="1285"/>
        <v>0</v>
      </c>
      <c r="CF212" s="13">
        <f t="shared" si="1286"/>
        <v>0</v>
      </c>
      <c r="CG212" s="13">
        <f t="shared" si="1287"/>
        <v>0</v>
      </c>
      <c r="CI212" s="47">
        <v>9</v>
      </c>
      <c r="CJ212" s="13">
        <f t="shared" si="1288"/>
        <v>0</v>
      </c>
      <c r="CK212" s="13">
        <f t="shared" si="1288"/>
        <v>0</v>
      </c>
      <c r="CL212" s="13">
        <f t="shared" si="1288"/>
        <v>0</v>
      </c>
      <c r="CM212" s="13">
        <f t="shared" si="1288"/>
        <v>0</v>
      </c>
      <c r="CN212" s="13">
        <f t="shared" si="1288"/>
        <v>0</v>
      </c>
      <c r="CO212" s="13">
        <f t="shared" si="1288"/>
        <v>0</v>
      </c>
      <c r="CP212" s="13">
        <f t="shared" si="1288"/>
        <v>0</v>
      </c>
      <c r="CQ212" s="13">
        <f t="shared" si="1288"/>
        <v>0</v>
      </c>
      <c r="CR212" s="13">
        <f t="shared" si="1288"/>
        <v>0</v>
      </c>
      <c r="CS212" s="13">
        <f t="shared" si="1288"/>
        <v>0</v>
      </c>
      <c r="CT212" s="13">
        <f t="shared" si="1288"/>
        <v>0</v>
      </c>
      <c r="CU212" s="13">
        <f t="shared" si="1288"/>
        <v>0</v>
      </c>
      <c r="CV212" s="13">
        <f t="shared" si="1288"/>
        <v>0</v>
      </c>
      <c r="CW212" s="13">
        <f t="shared" si="1288"/>
        <v>0</v>
      </c>
      <c r="CX212" s="13">
        <f t="shared" si="1288"/>
        <v>0</v>
      </c>
      <c r="CY212" s="13">
        <f t="shared" si="1288"/>
        <v>0</v>
      </c>
    </row>
    <row r="213" spans="3:103">
      <c r="C213" s="47">
        <v>2028</v>
      </c>
      <c r="M213" s="112">
        <f t="shared" si="1248"/>
        <v>0</v>
      </c>
      <c r="N213" s="52">
        <f t="shared" ref="N213" si="1289">IFERROR(M213/M212-1,)</f>
        <v>0</v>
      </c>
      <c r="Q213" s="112">
        <f t="shared" si="1250"/>
        <v>0</v>
      </c>
      <c r="R213" s="52">
        <f t="shared" ref="R213" si="1290">IFERROR(Q213/Q212-1,)</f>
        <v>0</v>
      </c>
      <c r="AH213" s="51">
        <f t="shared" si="1252"/>
        <v>0</v>
      </c>
      <c r="AI213" s="52">
        <f t="shared" ref="AI213:AI214" si="1291">IFERROR(AH213/AH212-1,)</f>
        <v>0</v>
      </c>
      <c r="AJ213" s="173">
        <f>'Расчёт (кг)'!AI213</f>
        <v>0</v>
      </c>
      <c r="AL213" s="51">
        <f t="shared" si="1254"/>
        <v>0</v>
      </c>
      <c r="AM213" s="52">
        <f t="shared" ref="AM213:AM214" si="1292">IFERROR(AL213/AL212-1,)</f>
        <v>0</v>
      </c>
      <c r="AN213" s="173">
        <f>'Расчёт (кг)'!AM213</f>
        <v>0</v>
      </c>
      <c r="AP213" s="51">
        <f t="shared" si="1256"/>
        <v>0</v>
      </c>
      <c r="AQ213" s="52">
        <f t="shared" ref="AQ213:AQ214" si="1293">IFERROR(AP213/AP212-1,)</f>
        <v>0</v>
      </c>
      <c r="AT213" s="51">
        <f t="shared" si="1258"/>
        <v>0</v>
      </c>
      <c r="AU213" s="52">
        <f t="shared" ref="AU213:AU214" si="1294">IFERROR(AT213/AT212-1,)</f>
        <v>0</v>
      </c>
      <c r="BQ213" s="47">
        <v>10</v>
      </c>
      <c r="BR213" s="13">
        <f t="shared" si="1272"/>
        <v>0</v>
      </c>
      <c r="BS213" s="13">
        <f t="shared" si="1273"/>
        <v>0</v>
      </c>
      <c r="BT213" s="13">
        <f t="shared" si="1274"/>
        <v>0</v>
      </c>
      <c r="BU213" s="13">
        <f t="shared" si="1275"/>
        <v>0</v>
      </c>
      <c r="BV213" s="13">
        <f t="shared" si="1276"/>
        <v>0</v>
      </c>
      <c r="BW213" s="13">
        <f t="shared" si="1277"/>
        <v>0</v>
      </c>
      <c r="BX213" s="13">
        <f t="shared" si="1278"/>
        <v>0</v>
      </c>
      <c r="BY213" s="13">
        <f t="shared" si="1279"/>
        <v>0</v>
      </c>
      <c r="BZ213" s="13">
        <f t="shared" si="1280"/>
        <v>0</v>
      </c>
      <c r="CA213" s="13">
        <f t="shared" si="1281"/>
        <v>0</v>
      </c>
      <c r="CB213" s="13">
        <f t="shared" si="1282"/>
        <v>0</v>
      </c>
      <c r="CC213" s="13">
        <f t="shared" si="1283"/>
        <v>0</v>
      </c>
      <c r="CD213" s="13">
        <f t="shared" si="1284"/>
        <v>0</v>
      </c>
      <c r="CE213" s="13">
        <f t="shared" si="1285"/>
        <v>0</v>
      </c>
      <c r="CF213" s="13">
        <f t="shared" si="1286"/>
        <v>0</v>
      </c>
      <c r="CG213" s="13">
        <f t="shared" si="1287"/>
        <v>0</v>
      </c>
      <c r="CI213" s="47">
        <v>10</v>
      </c>
      <c r="CJ213" s="13">
        <f t="shared" si="1288"/>
        <v>0</v>
      </c>
      <c r="CK213" s="13">
        <f t="shared" si="1288"/>
        <v>0</v>
      </c>
      <c r="CL213" s="13">
        <f t="shared" si="1288"/>
        <v>0</v>
      </c>
      <c r="CM213" s="13">
        <f t="shared" si="1288"/>
        <v>0</v>
      </c>
      <c r="CN213" s="13">
        <f t="shared" si="1288"/>
        <v>0</v>
      </c>
      <c r="CO213" s="13">
        <f t="shared" si="1288"/>
        <v>0</v>
      </c>
      <c r="CP213" s="13">
        <f t="shared" si="1288"/>
        <v>0</v>
      </c>
      <c r="CQ213" s="13">
        <f t="shared" si="1288"/>
        <v>0</v>
      </c>
      <c r="CR213" s="13">
        <f t="shared" si="1288"/>
        <v>0</v>
      </c>
      <c r="CS213" s="13">
        <f t="shared" si="1288"/>
        <v>0</v>
      </c>
      <c r="CT213" s="13">
        <f t="shared" si="1288"/>
        <v>0</v>
      </c>
      <c r="CU213" s="13">
        <f t="shared" si="1288"/>
        <v>0</v>
      </c>
      <c r="CV213" s="13">
        <f t="shared" si="1288"/>
        <v>0</v>
      </c>
      <c r="CW213" s="13">
        <f t="shared" si="1288"/>
        <v>0</v>
      </c>
      <c r="CX213" s="13">
        <f t="shared" si="1288"/>
        <v>0</v>
      </c>
      <c r="CY213" s="13">
        <f t="shared" si="1288"/>
        <v>0</v>
      </c>
    </row>
    <row r="214" spans="3:103">
      <c r="C214" s="47">
        <v>2029</v>
      </c>
      <c r="M214" s="157">
        <f t="shared" si="1248"/>
        <v>0</v>
      </c>
      <c r="N214" s="56">
        <f>IFERROR(M214/M213-1,)</f>
        <v>0</v>
      </c>
      <c r="Q214" s="157">
        <f t="shared" si="1250"/>
        <v>0</v>
      </c>
      <c r="R214" s="56">
        <f>IFERROR(Q214/Q213-1,)</f>
        <v>0</v>
      </c>
      <c r="AH214" s="55">
        <f t="shared" si="1252"/>
        <v>0</v>
      </c>
      <c r="AI214" s="56">
        <f t="shared" si="1291"/>
        <v>0</v>
      </c>
      <c r="AJ214" s="173">
        <f>'Расчёт (кг)'!AI214</f>
        <v>0</v>
      </c>
      <c r="AL214" s="55">
        <f t="shared" si="1254"/>
        <v>0</v>
      </c>
      <c r="AM214" s="56">
        <f t="shared" si="1292"/>
        <v>0</v>
      </c>
      <c r="AN214" s="173">
        <f>'Расчёт (кг)'!AM214</f>
        <v>0</v>
      </c>
      <c r="AP214" s="55">
        <f t="shared" si="1256"/>
        <v>0</v>
      </c>
      <c r="AQ214" s="56">
        <f t="shared" si="1293"/>
        <v>0</v>
      </c>
      <c r="AT214" s="55">
        <f t="shared" si="1258"/>
        <v>0</v>
      </c>
      <c r="AU214" s="56">
        <f t="shared" si="1294"/>
        <v>0</v>
      </c>
      <c r="BQ214" s="47">
        <v>11</v>
      </c>
      <c r="BR214" s="13">
        <f t="shared" si="1272"/>
        <v>0</v>
      </c>
      <c r="BS214" s="13">
        <f t="shared" si="1273"/>
        <v>0</v>
      </c>
      <c r="BT214" s="13">
        <f t="shared" si="1274"/>
        <v>0</v>
      </c>
      <c r="BU214" s="13">
        <f t="shared" si="1275"/>
        <v>0</v>
      </c>
      <c r="BV214" s="13">
        <f t="shared" si="1276"/>
        <v>0</v>
      </c>
      <c r="BW214" s="13">
        <f t="shared" si="1277"/>
        <v>0</v>
      </c>
      <c r="BX214" s="13">
        <f t="shared" si="1278"/>
        <v>0</v>
      </c>
      <c r="BY214" s="13">
        <f t="shared" si="1279"/>
        <v>0</v>
      </c>
      <c r="BZ214" s="13">
        <f t="shared" si="1280"/>
        <v>0</v>
      </c>
      <c r="CA214" s="13">
        <f t="shared" si="1281"/>
        <v>0</v>
      </c>
      <c r="CB214" s="13">
        <f t="shared" si="1282"/>
        <v>0</v>
      </c>
      <c r="CC214" s="13">
        <f t="shared" si="1283"/>
        <v>0</v>
      </c>
      <c r="CD214" s="13">
        <f t="shared" si="1284"/>
        <v>0</v>
      </c>
      <c r="CE214" s="13">
        <f t="shared" si="1285"/>
        <v>0</v>
      </c>
      <c r="CF214" s="13">
        <f t="shared" si="1286"/>
        <v>0</v>
      </c>
      <c r="CG214" s="13">
        <f t="shared" si="1287"/>
        <v>0</v>
      </c>
      <c r="CI214" s="47">
        <v>11</v>
      </c>
      <c r="CJ214" s="13">
        <f t="shared" si="1288"/>
        <v>0</v>
      </c>
      <c r="CK214" s="13">
        <f t="shared" si="1288"/>
        <v>0</v>
      </c>
      <c r="CL214" s="13">
        <f t="shared" si="1288"/>
        <v>0</v>
      </c>
      <c r="CM214" s="13">
        <f t="shared" si="1288"/>
        <v>0</v>
      </c>
      <c r="CN214" s="13">
        <f t="shared" si="1288"/>
        <v>0</v>
      </c>
      <c r="CO214" s="13">
        <f t="shared" si="1288"/>
        <v>0</v>
      </c>
      <c r="CP214" s="13">
        <f t="shared" si="1288"/>
        <v>0</v>
      </c>
      <c r="CQ214" s="13">
        <f t="shared" si="1288"/>
        <v>0</v>
      </c>
      <c r="CR214" s="13">
        <f t="shared" si="1288"/>
        <v>0</v>
      </c>
      <c r="CS214" s="13">
        <f t="shared" si="1288"/>
        <v>0</v>
      </c>
      <c r="CT214" s="13">
        <f t="shared" si="1288"/>
        <v>0</v>
      </c>
      <c r="CU214" s="13">
        <f t="shared" si="1288"/>
        <v>0</v>
      </c>
      <c r="CV214" s="13">
        <f t="shared" si="1288"/>
        <v>0</v>
      </c>
      <c r="CW214" s="13">
        <f t="shared" si="1288"/>
        <v>0</v>
      </c>
      <c r="CX214" s="13">
        <f t="shared" si="1288"/>
        <v>0</v>
      </c>
      <c r="CY214" s="13">
        <f t="shared" si="1288"/>
        <v>0</v>
      </c>
    </row>
    <row r="215" spans="3:103">
      <c r="AH215" s="2"/>
      <c r="AI215" s="70"/>
      <c r="BQ215" s="47">
        <v>12</v>
      </c>
      <c r="BR215" s="13">
        <f t="shared" si="1272"/>
        <v>0</v>
      </c>
      <c r="BS215" s="13">
        <f t="shared" si="1273"/>
        <v>0</v>
      </c>
      <c r="BT215" s="13">
        <f t="shared" si="1274"/>
        <v>0</v>
      </c>
      <c r="BU215" s="13">
        <f t="shared" si="1275"/>
        <v>0</v>
      </c>
      <c r="BV215" s="13">
        <f t="shared" si="1276"/>
        <v>0</v>
      </c>
      <c r="BW215" s="13">
        <f t="shared" si="1277"/>
        <v>0</v>
      </c>
      <c r="BX215" s="13">
        <f t="shared" si="1278"/>
        <v>0</v>
      </c>
      <c r="BY215" s="13">
        <f t="shared" si="1279"/>
        <v>0</v>
      </c>
      <c r="BZ215" s="13">
        <f t="shared" si="1280"/>
        <v>0</v>
      </c>
      <c r="CA215" s="13">
        <f t="shared" si="1281"/>
        <v>0</v>
      </c>
      <c r="CB215" s="13">
        <f t="shared" si="1282"/>
        <v>0</v>
      </c>
      <c r="CC215" s="13">
        <f t="shared" si="1283"/>
        <v>0</v>
      </c>
      <c r="CD215" s="13">
        <f t="shared" si="1284"/>
        <v>0</v>
      </c>
      <c r="CE215" s="13">
        <f t="shared" si="1285"/>
        <v>0</v>
      </c>
      <c r="CF215" s="13">
        <f t="shared" si="1286"/>
        <v>0</v>
      </c>
      <c r="CG215" s="13">
        <f t="shared" si="1287"/>
        <v>0</v>
      </c>
      <c r="CI215" s="47">
        <v>12</v>
      </c>
      <c r="CJ215" s="13">
        <f t="shared" si="1288"/>
        <v>0</v>
      </c>
      <c r="CK215" s="13">
        <f t="shared" si="1288"/>
        <v>0</v>
      </c>
      <c r="CL215" s="13">
        <f t="shared" si="1288"/>
        <v>0</v>
      </c>
      <c r="CM215" s="13">
        <f t="shared" si="1288"/>
        <v>0</v>
      </c>
      <c r="CN215" s="13">
        <f t="shared" si="1288"/>
        <v>0</v>
      </c>
      <c r="CO215" s="13">
        <f t="shared" si="1288"/>
        <v>0</v>
      </c>
      <c r="CP215" s="13">
        <f t="shared" si="1288"/>
        <v>0</v>
      </c>
      <c r="CQ215" s="13">
        <f t="shared" si="1288"/>
        <v>0</v>
      </c>
      <c r="CR215" s="13">
        <f t="shared" si="1288"/>
        <v>0</v>
      </c>
      <c r="CS215" s="13">
        <f t="shared" si="1288"/>
        <v>0</v>
      </c>
      <c r="CT215" s="13">
        <f t="shared" si="1288"/>
        <v>0</v>
      </c>
      <c r="CU215" s="13">
        <f t="shared" si="1288"/>
        <v>0</v>
      </c>
      <c r="CV215" s="13">
        <f t="shared" si="1288"/>
        <v>0</v>
      </c>
      <c r="CW215" s="13">
        <f t="shared" si="1288"/>
        <v>0</v>
      </c>
      <c r="CX215" s="13">
        <f t="shared" si="1288"/>
        <v>0</v>
      </c>
      <c r="CY215" s="13">
        <f t="shared" si="1288"/>
        <v>0</v>
      </c>
    </row>
    <row r="216" spans="3:103">
      <c r="BQ216" s="47" t="s">
        <v>96</v>
      </c>
      <c r="BR216" s="48">
        <f t="shared" ref="BR216:BW216" si="1295">SUM(BR204:BR215)</f>
        <v>0</v>
      </c>
      <c r="BS216" s="48">
        <f t="shared" si="1295"/>
        <v>0</v>
      </c>
      <c r="BT216" s="48">
        <f t="shared" si="1295"/>
        <v>0</v>
      </c>
      <c r="BU216" s="48">
        <f t="shared" si="1295"/>
        <v>0</v>
      </c>
      <c r="BV216" s="48">
        <f t="shared" si="1295"/>
        <v>0</v>
      </c>
      <c r="BW216" s="48">
        <f t="shared" si="1295"/>
        <v>0</v>
      </c>
      <c r="BX216" s="48">
        <f t="shared" ref="BX216" si="1296">SUM(BX204:BX215)</f>
        <v>0</v>
      </c>
      <c r="BY216" s="48">
        <f t="shared" ref="BY216" si="1297">SUM(BY204:BY215)</f>
        <v>0</v>
      </c>
      <c r="BZ216" s="48">
        <f t="shared" ref="BZ216" si="1298">SUM(BZ204:BZ215)</f>
        <v>0</v>
      </c>
      <c r="CA216" s="48">
        <f t="shared" ref="CA216" si="1299">SUM(CA204:CA215)</f>
        <v>0</v>
      </c>
      <c r="CB216" s="48">
        <f t="shared" ref="CB216:CC216" si="1300">SUM(CB204:CB215)</f>
        <v>0</v>
      </c>
      <c r="CC216" s="48">
        <f t="shared" si="1300"/>
        <v>0</v>
      </c>
      <c r="CD216" s="48">
        <f t="shared" ref="CD216:CE216" si="1301">SUM(CD204:CD215)</f>
        <v>0</v>
      </c>
      <c r="CE216" s="48">
        <f t="shared" si="1301"/>
        <v>0</v>
      </c>
      <c r="CF216" s="48">
        <f t="shared" ref="CF216" si="1302">SUM(CF204:CF215)</f>
        <v>0</v>
      </c>
      <c r="CG216" s="48">
        <f t="shared" ref="CG216" si="1303">SUM(CG204:CG215)</f>
        <v>0</v>
      </c>
      <c r="CI216" s="47" t="s">
        <v>96</v>
      </c>
      <c r="CJ216" s="48">
        <f t="shared" ref="CJ216:CT216" si="1304">SUM(CJ204:CJ215)</f>
        <v>0</v>
      </c>
      <c r="CK216" s="48">
        <f t="shared" si="1304"/>
        <v>0</v>
      </c>
      <c r="CL216" s="48">
        <f t="shared" si="1304"/>
        <v>0</v>
      </c>
      <c r="CM216" s="48">
        <f t="shared" si="1304"/>
        <v>0</v>
      </c>
      <c r="CN216" s="48">
        <f t="shared" si="1304"/>
        <v>0</v>
      </c>
      <c r="CO216" s="48">
        <f t="shared" si="1304"/>
        <v>0</v>
      </c>
      <c r="CP216" s="48">
        <f t="shared" si="1304"/>
        <v>0</v>
      </c>
      <c r="CQ216" s="48">
        <f t="shared" si="1304"/>
        <v>0</v>
      </c>
      <c r="CR216" s="48">
        <f t="shared" si="1304"/>
        <v>0</v>
      </c>
      <c r="CS216" s="48">
        <f t="shared" si="1304"/>
        <v>0</v>
      </c>
      <c r="CT216" s="48">
        <f t="shared" si="1304"/>
        <v>0</v>
      </c>
      <c r="CU216" s="48">
        <f t="shared" ref="CU216:CV216" si="1305">SUM(CU204:CU215)</f>
        <v>0</v>
      </c>
      <c r="CV216" s="48">
        <f t="shared" si="1305"/>
        <v>0</v>
      </c>
      <c r="CW216" s="48">
        <f t="shared" ref="CW216:CX216" si="1306">SUM(CW204:CW215)</f>
        <v>0</v>
      </c>
      <c r="CX216" s="48">
        <f t="shared" si="1306"/>
        <v>0</v>
      </c>
      <c r="CY216" s="48">
        <f t="shared" ref="CY216" si="1307">SUM(CY204:CY215)</f>
        <v>0</v>
      </c>
    </row>
    <row r="217" spans="3:103">
      <c r="BQ217" s="47" t="s">
        <v>95</v>
      </c>
      <c r="BR217" s="48">
        <f t="shared" ref="BR217:BW217" si="1308">AVERAGE(BR204:BR215)</f>
        <v>0</v>
      </c>
      <c r="BS217" s="48">
        <f t="shared" si="1308"/>
        <v>0</v>
      </c>
      <c r="BT217" s="48">
        <f t="shared" si="1308"/>
        <v>0</v>
      </c>
      <c r="BU217" s="48">
        <f t="shared" si="1308"/>
        <v>0</v>
      </c>
      <c r="BV217" s="48">
        <f t="shared" si="1308"/>
        <v>0</v>
      </c>
      <c r="BW217" s="48">
        <f t="shared" si="1308"/>
        <v>0</v>
      </c>
      <c r="BX217" s="48">
        <f t="shared" ref="BX217:CB217" si="1309">AVERAGE(BX204:BX215)</f>
        <v>0</v>
      </c>
      <c r="BY217" s="48">
        <f t="shared" si="1309"/>
        <v>0</v>
      </c>
      <c r="BZ217" s="48">
        <f t="shared" si="1309"/>
        <v>0</v>
      </c>
      <c r="CA217" s="48">
        <f t="shared" si="1309"/>
        <v>0</v>
      </c>
      <c r="CB217" s="48">
        <f t="shared" si="1309"/>
        <v>0</v>
      </c>
      <c r="CC217" s="48">
        <f t="shared" ref="CC217:CD217" si="1310">AVERAGE(CC204:CC215)</f>
        <v>0</v>
      </c>
      <c r="CD217" s="48">
        <f t="shared" si="1310"/>
        <v>0</v>
      </c>
      <c r="CE217" s="48">
        <f t="shared" ref="CE217:CF217" si="1311">AVERAGE(CE204:CE215)</f>
        <v>0</v>
      </c>
      <c r="CF217" s="48">
        <f t="shared" si="1311"/>
        <v>0</v>
      </c>
      <c r="CG217" s="48">
        <f t="shared" ref="CG217" si="1312">AVERAGE(CG204:CG215)</f>
        <v>0</v>
      </c>
      <c r="CI217" s="47" t="s">
        <v>95</v>
      </c>
      <c r="CJ217" s="48">
        <f t="shared" ref="CJ217:CT217" si="1313">AVERAGE(CJ204:CJ215)</f>
        <v>0</v>
      </c>
      <c r="CK217" s="48">
        <f t="shared" si="1313"/>
        <v>0</v>
      </c>
      <c r="CL217" s="48">
        <f t="shared" si="1313"/>
        <v>0</v>
      </c>
      <c r="CM217" s="48">
        <f t="shared" si="1313"/>
        <v>0</v>
      </c>
      <c r="CN217" s="48">
        <f t="shared" si="1313"/>
        <v>0</v>
      </c>
      <c r="CO217" s="48">
        <f t="shared" si="1313"/>
        <v>0</v>
      </c>
      <c r="CP217" s="48">
        <f t="shared" si="1313"/>
        <v>0</v>
      </c>
      <c r="CQ217" s="48">
        <f t="shared" si="1313"/>
        <v>0</v>
      </c>
      <c r="CR217" s="48">
        <f t="shared" si="1313"/>
        <v>0</v>
      </c>
      <c r="CS217" s="48">
        <f t="shared" si="1313"/>
        <v>0</v>
      </c>
      <c r="CT217" s="48">
        <f t="shared" si="1313"/>
        <v>0</v>
      </c>
      <c r="CU217" s="48">
        <f t="shared" ref="CU217:CV217" si="1314">AVERAGE(CU204:CU215)</f>
        <v>0</v>
      </c>
      <c r="CV217" s="48">
        <f t="shared" si="1314"/>
        <v>0</v>
      </c>
      <c r="CW217" s="48">
        <f t="shared" ref="CW217:CX217" si="1315">AVERAGE(CW204:CW215)</f>
        <v>0</v>
      </c>
      <c r="CX217" s="48">
        <f t="shared" si="1315"/>
        <v>0</v>
      </c>
      <c r="CY217" s="48">
        <f t="shared" ref="CY217" si="1316">AVERAGE(CY204:CY215)</f>
        <v>0</v>
      </c>
    </row>
    <row r="218" spans="3:103">
      <c r="BR218" s="58"/>
      <c r="BS218" s="58" t="e">
        <f t="shared" ref="BS218:BW218" si="1317">BS216/BR216-1</f>
        <v>#DIV/0!</v>
      </c>
      <c r="BT218" s="58" t="e">
        <f t="shared" si="1317"/>
        <v>#DIV/0!</v>
      </c>
      <c r="BU218" s="58" t="e">
        <f t="shared" si="1317"/>
        <v>#DIV/0!</v>
      </c>
      <c r="BV218" s="58" t="e">
        <f t="shared" si="1317"/>
        <v>#DIV/0!</v>
      </c>
      <c r="BW218" s="58" t="e">
        <f t="shared" si="1317"/>
        <v>#DIV/0!</v>
      </c>
      <c r="BX218" s="58" t="e">
        <f t="shared" ref="BX218" si="1318">BX216/BW216-1</f>
        <v>#DIV/0!</v>
      </c>
      <c r="BY218" s="58" t="e">
        <f t="shared" ref="BY218" si="1319">BY216/BX216-1</f>
        <v>#DIV/0!</v>
      </c>
      <c r="BZ218" s="58" t="e">
        <f t="shared" ref="BZ218" si="1320">BZ216/BY216-1</f>
        <v>#DIV/0!</v>
      </c>
      <c r="CA218" s="58" t="e">
        <f t="shared" ref="CA218" si="1321">CA216/BZ216-1</f>
        <v>#DIV/0!</v>
      </c>
      <c r="CB218" s="58" t="e">
        <f t="shared" ref="CB218:CG218" si="1322">CB216/CA216-1</f>
        <v>#DIV/0!</v>
      </c>
      <c r="CC218" s="58" t="e">
        <f t="shared" si="1322"/>
        <v>#DIV/0!</v>
      </c>
      <c r="CD218" s="58" t="e">
        <f t="shared" si="1322"/>
        <v>#DIV/0!</v>
      </c>
      <c r="CE218" s="58" t="e">
        <f t="shared" si="1322"/>
        <v>#DIV/0!</v>
      </c>
      <c r="CF218" s="58" t="e">
        <f t="shared" si="1322"/>
        <v>#DIV/0!</v>
      </c>
      <c r="CG218" s="58" t="e">
        <f t="shared" si="1322"/>
        <v>#DIV/0!</v>
      </c>
      <c r="CJ218" s="58"/>
      <c r="CK218" s="58" t="e">
        <f t="shared" ref="CK218:CY218" si="1323">CK216/CJ216-1</f>
        <v>#DIV/0!</v>
      </c>
      <c r="CL218" s="58" t="e">
        <f t="shared" si="1323"/>
        <v>#DIV/0!</v>
      </c>
      <c r="CM218" s="58" t="e">
        <f t="shared" si="1323"/>
        <v>#DIV/0!</v>
      </c>
      <c r="CN218" s="58" t="e">
        <f t="shared" si="1323"/>
        <v>#DIV/0!</v>
      </c>
      <c r="CO218" s="58" t="e">
        <f t="shared" si="1323"/>
        <v>#DIV/0!</v>
      </c>
      <c r="CP218" s="58" t="e">
        <f t="shared" si="1323"/>
        <v>#DIV/0!</v>
      </c>
      <c r="CQ218" s="58" t="e">
        <f t="shared" si="1323"/>
        <v>#DIV/0!</v>
      </c>
      <c r="CR218" s="58" t="e">
        <f t="shared" si="1323"/>
        <v>#DIV/0!</v>
      </c>
      <c r="CS218" s="58" t="e">
        <f t="shared" si="1323"/>
        <v>#DIV/0!</v>
      </c>
      <c r="CT218" s="58" t="e">
        <f t="shared" si="1323"/>
        <v>#DIV/0!</v>
      </c>
      <c r="CU218" s="58" t="e">
        <f t="shared" si="1323"/>
        <v>#DIV/0!</v>
      </c>
      <c r="CV218" s="58" t="e">
        <f t="shared" si="1323"/>
        <v>#DIV/0!</v>
      </c>
      <c r="CW218" s="58" t="e">
        <f t="shared" si="1323"/>
        <v>#DIV/0!</v>
      </c>
      <c r="CX218" s="58" t="e">
        <f t="shared" si="1323"/>
        <v>#DIV/0!</v>
      </c>
      <c r="CY218" s="58" t="e">
        <f t="shared" si="1323"/>
        <v>#DIV/0!</v>
      </c>
    </row>
  </sheetData>
  <mergeCells count="1">
    <mergeCell ref="AB4:AC4"/>
  </mergeCells>
  <conditionalFormatting sqref="AE6:AE197">
    <cfRule type="colorScale" priority="2">
      <colorScale>
        <cfvo type="min"/>
        <cfvo type="percentile" val="50"/>
        <cfvo type="max"/>
        <color rgb="FFFFCCCC"/>
        <color rgb="FFFFFFCC"/>
        <color rgb="FFCCFFCC"/>
      </colorScale>
    </cfRule>
  </conditionalFormatting>
  <conditionalFormatting sqref="AF6:AF197">
    <cfRule type="colorScale" priority="1">
      <colorScale>
        <cfvo type="min"/>
        <cfvo type="percentile" val="50"/>
        <cfvo type="max"/>
        <color rgb="FFFFCCCC"/>
        <color rgb="FFFFFFCC"/>
        <color rgb="FFCCFFCC"/>
      </colorScale>
    </cfRule>
  </conditionalFormatting>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5">
    <tabColor theme="3" tint="0.39997558519241921"/>
  </sheetPr>
  <dimension ref="A1:BU11"/>
  <sheetViews>
    <sheetView zoomScaleNormal="100" workbookViewId="0">
      <selection activeCell="D13" sqref="D13"/>
    </sheetView>
  </sheetViews>
  <sheetFormatPr defaultColWidth="9.109375" defaultRowHeight="10.199999999999999"/>
  <cols>
    <col min="1" max="1" width="6.5546875" style="24" bestFit="1" customWidth="1"/>
    <col min="2" max="2" width="11.109375" style="24" bestFit="1" customWidth="1"/>
    <col min="3" max="3" width="7.6640625" style="24" customWidth="1"/>
    <col min="4" max="27" width="8.44140625" style="24" bestFit="1" customWidth="1"/>
    <col min="28" max="28" width="9" style="24" bestFit="1" customWidth="1"/>
    <col min="29" max="29" width="8.6640625" style="24" bestFit="1" customWidth="1"/>
    <col min="30" max="35" width="9" style="24" bestFit="1" customWidth="1"/>
    <col min="36" max="51" width="9.44140625" style="24" bestFit="1" customWidth="1"/>
    <col min="52" max="16384" width="9.109375" style="24"/>
  </cols>
  <sheetData>
    <row r="1" spans="1:73">
      <c r="A1" s="27"/>
      <c r="B1" s="27"/>
      <c r="C1" s="27"/>
      <c r="D1" s="26">
        <f>D4*1</f>
        <v>0</v>
      </c>
      <c r="E1" s="26">
        <f t="shared" ref="E1:BQ1" si="0">E4*1</f>
        <v>0</v>
      </c>
      <c r="F1" s="26">
        <f t="shared" si="0"/>
        <v>0</v>
      </c>
      <c r="G1" s="26">
        <f t="shared" si="0"/>
        <v>0</v>
      </c>
      <c r="H1" s="26">
        <f t="shared" si="0"/>
        <v>0</v>
      </c>
      <c r="I1" s="26">
        <f t="shared" si="0"/>
        <v>0</v>
      </c>
      <c r="J1" s="26">
        <f t="shared" si="0"/>
        <v>0</v>
      </c>
      <c r="K1" s="26">
        <f t="shared" si="0"/>
        <v>0</v>
      </c>
      <c r="L1" s="26">
        <f t="shared" si="0"/>
        <v>0</v>
      </c>
      <c r="M1" s="26">
        <f t="shared" si="0"/>
        <v>0</v>
      </c>
      <c r="N1" s="26">
        <f t="shared" si="0"/>
        <v>0</v>
      </c>
      <c r="O1" s="26">
        <f t="shared" si="0"/>
        <v>0</v>
      </c>
      <c r="P1" s="26">
        <f t="shared" si="0"/>
        <v>0</v>
      </c>
      <c r="Q1" s="26">
        <f t="shared" si="0"/>
        <v>0</v>
      </c>
      <c r="R1" s="26">
        <f t="shared" si="0"/>
        <v>0</v>
      </c>
      <c r="S1" s="26">
        <f t="shared" si="0"/>
        <v>0</v>
      </c>
      <c r="T1" s="26">
        <f t="shared" si="0"/>
        <v>0</v>
      </c>
      <c r="U1" s="26">
        <f t="shared" si="0"/>
        <v>0</v>
      </c>
      <c r="V1" s="26">
        <f t="shared" si="0"/>
        <v>0</v>
      </c>
      <c r="W1" s="26">
        <f t="shared" si="0"/>
        <v>0</v>
      </c>
      <c r="X1" s="26">
        <f t="shared" si="0"/>
        <v>0</v>
      </c>
      <c r="Y1" s="26">
        <f t="shared" si="0"/>
        <v>0</v>
      </c>
      <c r="Z1" s="26">
        <f t="shared" si="0"/>
        <v>0</v>
      </c>
      <c r="AA1" s="26">
        <f t="shared" si="0"/>
        <v>0</v>
      </c>
      <c r="AB1" s="26">
        <f t="shared" si="0"/>
        <v>0</v>
      </c>
      <c r="AC1" s="26">
        <f t="shared" si="0"/>
        <v>0</v>
      </c>
      <c r="AD1" s="26">
        <f t="shared" si="0"/>
        <v>0</v>
      </c>
      <c r="AE1" s="26">
        <f t="shared" si="0"/>
        <v>0</v>
      </c>
      <c r="AF1" s="26">
        <f t="shared" si="0"/>
        <v>0</v>
      </c>
      <c r="AG1" s="26">
        <f t="shared" si="0"/>
        <v>0</v>
      </c>
      <c r="AH1" s="26">
        <f t="shared" si="0"/>
        <v>0</v>
      </c>
      <c r="AI1" s="26">
        <f t="shared" si="0"/>
        <v>0</v>
      </c>
      <c r="AJ1" s="26">
        <f t="shared" si="0"/>
        <v>0</v>
      </c>
      <c r="AK1" s="26">
        <f t="shared" si="0"/>
        <v>0</v>
      </c>
      <c r="AL1" s="26">
        <f t="shared" si="0"/>
        <v>0</v>
      </c>
      <c r="AM1" s="26">
        <f t="shared" si="0"/>
        <v>0</v>
      </c>
      <c r="AN1" s="26">
        <f t="shared" si="0"/>
        <v>0</v>
      </c>
      <c r="AO1" s="26">
        <f t="shared" si="0"/>
        <v>0</v>
      </c>
      <c r="AP1" s="26">
        <f t="shared" si="0"/>
        <v>0</v>
      </c>
      <c r="AQ1" s="26">
        <f t="shared" si="0"/>
        <v>0</v>
      </c>
      <c r="AR1" s="26">
        <f t="shared" si="0"/>
        <v>0</v>
      </c>
      <c r="AS1" s="26">
        <f t="shared" si="0"/>
        <v>0</v>
      </c>
      <c r="AT1" s="26">
        <f t="shared" si="0"/>
        <v>0</v>
      </c>
      <c r="AU1" s="26">
        <f t="shared" si="0"/>
        <v>0</v>
      </c>
      <c r="AV1" s="26">
        <f t="shared" si="0"/>
        <v>0</v>
      </c>
      <c r="AW1" s="26">
        <f t="shared" si="0"/>
        <v>0</v>
      </c>
      <c r="AX1" s="26">
        <f t="shared" si="0"/>
        <v>0</v>
      </c>
      <c r="AY1" s="26">
        <f t="shared" si="0"/>
        <v>0</v>
      </c>
      <c r="AZ1" s="26">
        <f t="shared" si="0"/>
        <v>0</v>
      </c>
      <c r="BA1" s="26">
        <f t="shared" si="0"/>
        <v>0</v>
      </c>
      <c r="BB1" s="26">
        <f t="shared" si="0"/>
        <v>0</v>
      </c>
      <c r="BC1" s="26">
        <f t="shared" si="0"/>
        <v>0</v>
      </c>
      <c r="BD1" s="26">
        <f t="shared" si="0"/>
        <v>0</v>
      </c>
      <c r="BE1" s="26">
        <f t="shared" si="0"/>
        <v>0</v>
      </c>
      <c r="BF1" s="26">
        <f t="shared" si="0"/>
        <v>0</v>
      </c>
      <c r="BG1" s="26">
        <f t="shared" si="0"/>
        <v>0</v>
      </c>
      <c r="BH1" s="26">
        <f t="shared" si="0"/>
        <v>0</v>
      </c>
      <c r="BI1" s="26">
        <f t="shared" si="0"/>
        <v>0</v>
      </c>
      <c r="BJ1" s="26">
        <f t="shared" si="0"/>
        <v>0</v>
      </c>
      <c r="BK1" s="26">
        <f t="shared" si="0"/>
        <v>0</v>
      </c>
      <c r="BL1" s="26">
        <f t="shared" si="0"/>
        <v>0</v>
      </c>
      <c r="BM1" s="26">
        <f t="shared" si="0"/>
        <v>0</v>
      </c>
      <c r="BN1" s="26">
        <f t="shared" si="0"/>
        <v>0</v>
      </c>
      <c r="BO1" s="26">
        <f t="shared" si="0"/>
        <v>0</v>
      </c>
      <c r="BP1" s="26">
        <f t="shared" si="0"/>
        <v>0</v>
      </c>
      <c r="BQ1" s="26">
        <f t="shared" si="0"/>
        <v>0</v>
      </c>
      <c r="BR1" s="26">
        <f t="shared" ref="BR1:BU1" si="1">BR4*1</f>
        <v>0</v>
      </c>
      <c r="BS1" s="26">
        <f t="shared" si="1"/>
        <v>0</v>
      </c>
      <c r="BT1" s="26">
        <f t="shared" si="1"/>
        <v>0</v>
      </c>
      <c r="BU1" s="26">
        <f t="shared" si="1"/>
        <v>0</v>
      </c>
    </row>
    <row r="2" spans="1:73">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57"/>
    </row>
    <row r="3" spans="1:73" ht="12.6" thickBot="1">
      <c r="B3" s="65" t="s">
        <v>58</v>
      </c>
      <c r="C3" s="65"/>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row>
    <row r="4" spans="1:73" ht="12.6" thickTop="1" thickBot="1">
      <c r="B4" s="293" t="s">
        <v>59</v>
      </c>
      <c r="C4" s="294"/>
      <c r="D4" s="182"/>
      <c r="E4" s="183"/>
      <c r="F4" s="183"/>
      <c r="G4" s="183"/>
      <c r="H4" s="183"/>
      <c r="I4" s="183"/>
      <c r="J4" s="183"/>
      <c r="K4" s="183"/>
      <c r="L4" s="183"/>
      <c r="M4" s="183"/>
      <c r="N4" s="183"/>
      <c r="O4" s="183"/>
      <c r="P4" s="183"/>
      <c r="Q4" s="183"/>
      <c r="R4" s="183"/>
      <c r="S4" s="183"/>
      <c r="T4" s="183"/>
      <c r="U4" s="183"/>
      <c r="V4" s="183"/>
      <c r="W4" s="183"/>
      <c r="X4" s="183"/>
      <c r="Y4" s="183"/>
      <c r="Z4" s="183"/>
      <c r="AA4" s="183"/>
      <c r="AB4" s="183"/>
      <c r="AC4" s="183"/>
      <c r="AD4" s="183"/>
      <c r="AE4" s="183"/>
      <c r="AF4" s="183"/>
      <c r="AG4" s="183"/>
      <c r="AH4" s="183"/>
      <c r="AI4" s="183"/>
      <c r="AJ4" s="183"/>
      <c r="AK4" s="183"/>
      <c r="AL4" s="183"/>
      <c r="AM4" s="183"/>
      <c r="AN4" s="183"/>
      <c r="AO4" s="183"/>
      <c r="AP4" s="183"/>
      <c r="AQ4" s="183"/>
      <c r="AR4" s="183"/>
      <c r="AS4" s="183"/>
      <c r="AT4" s="183"/>
      <c r="AU4" s="183"/>
      <c r="AV4" s="183"/>
      <c r="AW4" s="183"/>
      <c r="AX4" s="183"/>
      <c r="AY4" s="183"/>
      <c r="AZ4" s="183"/>
      <c r="BA4" s="183"/>
      <c r="BB4" s="183"/>
      <c r="BC4" s="183"/>
      <c r="BD4" s="183"/>
      <c r="BE4" s="183"/>
      <c r="BF4" s="183"/>
      <c r="BG4" s="183"/>
      <c r="BH4" s="183"/>
      <c r="BI4" s="183"/>
      <c r="BJ4" s="183"/>
      <c r="BK4" s="183"/>
      <c r="BL4" s="183"/>
      <c r="BM4" s="183"/>
      <c r="BN4" s="183"/>
      <c r="BO4" s="183"/>
      <c r="BP4" s="183"/>
      <c r="BQ4" s="170"/>
      <c r="BR4" s="170"/>
      <c r="BS4" s="170"/>
      <c r="BT4" s="170"/>
      <c r="BU4" s="171"/>
    </row>
    <row r="5" spans="1:73" ht="12" thickTop="1">
      <c r="A5" s="272" t="s">
        <v>47</v>
      </c>
      <c r="B5" s="295" t="s">
        <v>106</v>
      </c>
      <c r="C5" s="66" t="s">
        <v>58</v>
      </c>
      <c r="D5" s="194"/>
      <c r="E5" s="195"/>
      <c r="F5" s="195"/>
      <c r="G5" s="195"/>
      <c r="H5" s="195"/>
      <c r="I5" s="195"/>
      <c r="J5" s="195"/>
      <c r="K5" s="195"/>
      <c r="L5" s="195"/>
      <c r="M5" s="195"/>
      <c r="N5" s="195"/>
      <c r="O5" s="195"/>
      <c r="P5" s="195"/>
      <c r="Q5" s="195"/>
      <c r="R5" s="195"/>
      <c r="S5" s="195"/>
      <c r="T5" s="195"/>
      <c r="U5" s="195"/>
      <c r="V5" s="195"/>
      <c r="W5" s="195"/>
      <c r="X5" s="195"/>
      <c r="Y5" s="195"/>
      <c r="Z5" s="195"/>
      <c r="AA5" s="195"/>
      <c r="AB5" s="195"/>
      <c r="AC5" s="195"/>
      <c r="AD5" s="195"/>
      <c r="AE5" s="195"/>
      <c r="AF5" s="195"/>
      <c r="AG5" s="195"/>
      <c r="AH5" s="195"/>
      <c r="AI5" s="195"/>
      <c r="AJ5" s="195"/>
      <c r="AK5" s="195"/>
      <c r="AL5" s="195"/>
      <c r="AM5" s="195"/>
      <c r="AN5" s="195"/>
      <c r="AO5" s="195"/>
      <c r="AP5" s="195"/>
      <c r="AQ5" s="195"/>
      <c r="AR5" s="195"/>
      <c r="AS5" s="195"/>
      <c r="AT5" s="195"/>
      <c r="AU5" s="195"/>
      <c r="AV5" s="195"/>
      <c r="AW5" s="195"/>
      <c r="AX5" s="195"/>
      <c r="AY5" s="195"/>
      <c r="AZ5" s="195"/>
      <c r="BA5" s="195"/>
      <c r="BB5" s="195"/>
      <c r="BC5" s="195"/>
      <c r="BD5" s="195"/>
      <c r="BE5" s="195"/>
      <c r="BF5" s="195"/>
      <c r="BG5" s="195"/>
      <c r="BH5" s="195"/>
      <c r="BI5" s="195"/>
      <c r="BJ5" s="195"/>
      <c r="BK5" s="195"/>
      <c r="BL5" s="195"/>
      <c r="BM5" s="195"/>
      <c r="BN5" s="195"/>
      <c r="BO5" s="195"/>
      <c r="BP5" s="195"/>
      <c r="BQ5" s="195"/>
      <c r="BR5" s="195"/>
      <c r="BS5" s="195"/>
      <c r="BT5" s="195"/>
      <c r="BU5" s="196"/>
    </row>
    <row r="6" spans="1:73" ht="11.4">
      <c r="B6" s="296"/>
      <c r="C6" s="67" t="s">
        <v>102</v>
      </c>
      <c r="D6" s="197"/>
      <c r="E6" s="198"/>
      <c r="F6" s="198"/>
      <c r="G6" s="198"/>
      <c r="H6" s="198"/>
      <c r="I6" s="198"/>
      <c r="J6" s="198"/>
      <c r="K6" s="198"/>
      <c r="L6" s="198"/>
      <c r="M6" s="198"/>
      <c r="N6" s="198"/>
      <c r="O6" s="198"/>
      <c r="P6" s="198"/>
      <c r="Q6" s="198"/>
      <c r="R6" s="198"/>
      <c r="S6" s="198"/>
      <c r="T6" s="198"/>
      <c r="U6" s="198"/>
      <c r="V6" s="198"/>
      <c r="W6" s="198"/>
      <c r="X6" s="198"/>
      <c r="Y6" s="198"/>
      <c r="Z6" s="198"/>
      <c r="AA6" s="198"/>
      <c r="AB6" s="198"/>
      <c r="AC6" s="198"/>
      <c r="AD6" s="198"/>
      <c r="AE6" s="198"/>
      <c r="AF6" s="198"/>
      <c r="AG6" s="198"/>
      <c r="AH6" s="198"/>
      <c r="AI6" s="198"/>
      <c r="AJ6" s="198"/>
      <c r="AK6" s="198"/>
      <c r="AL6" s="198"/>
      <c r="AM6" s="198"/>
      <c r="AN6" s="198"/>
      <c r="AO6" s="198"/>
      <c r="AP6" s="198"/>
      <c r="AQ6" s="198"/>
      <c r="AR6" s="198"/>
      <c r="AS6" s="198"/>
      <c r="AT6" s="198"/>
      <c r="AU6" s="198"/>
      <c r="AV6" s="198"/>
      <c r="AW6" s="198"/>
      <c r="AX6" s="198"/>
      <c r="AY6" s="198"/>
      <c r="AZ6" s="198"/>
      <c r="BA6" s="198"/>
      <c r="BB6" s="198"/>
      <c r="BC6" s="198"/>
      <c r="BD6" s="198"/>
      <c r="BE6" s="198"/>
      <c r="BF6" s="198"/>
      <c r="BG6" s="198"/>
      <c r="BH6" s="198"/>
      <c r="BI6" s="198"/>
      <c r="BJ6" s="198"/>
      <c r="BK6" s="198"/>
      <c r="BL6" s="198"/>
      <c r="BM6" s="198"/>
      <c r="BN6" s="198"/>
      <c r="BO6" s="198"/>
      <c r="BP6" s="198"/>
      <c r="BQ6" s="198"/>
      <c r="BR6" s="198"/>
      <c r="BS6" s="198"/>
      <c r="BT6" s="198"/>
      <c r="BU6" s="199"/>
    </row>
    <row r="7" spans="1:73" ht="11.4">
      <c r="B7" s="296"/>
      <c r="C7" s="67" t="s">
        <v>103</v>
      </c>
      <c r="D7" s="197"/>
      <c r="E7" s="198"/>
      <c r="F7" s="198"/>
      <c r="G7" s="198"/>
      <c r="H7" s="198"/>
      <c r="I7" s="198"/>
      <c r="J7" s="198"/>
      <c r="K7" s="198"/>
      <c r="L7" s="198"/>
      <c r="M7" s="198"/>
      <c r="N7" s="198"/>
      <c r="O7" s="198"/>
      <c r="P7" s="198"/>
      <c r="Q7" s="198"/>
      <c r="R7" s="198"/>
      <c r="S7" s="198"/>
      <c r="T7" s="198"/>
      <c r="U7" s="198"/>
      <c r="V7" s="198"/>
      <c r="W7" s="198"/>
      <c r="X7" s="198"/>
      <c r="Y7" s="198"/>
      <c r="Z7" s="198"/>
      <c r="AA7" s="198"/>
      <c r="AB7" s="198"/>
      <c r="AC7" s="198"/>
      <c r="AD7" s="198"/>
      <c r="AE7" s="198"/>
      <c r="AF7" s="198"/>
      <c r="AG7" s="198"/>
      <c r="AH7" s="198"/>
      <c r="AI7" s="198"/>
      <c r="AJ7" s="198"/>
      <c r="AK7" s="198"/>
      <c r="AL7" s="198"/>
      <c r="AM7" s="198"/>
      <c r="AN7" s="198"/>
      <c r="AO7" s="198"/>
      <c r="AP7" s="198"/>
      <c r="AQ7" s="198"/>
      <c r="AR7" s="198"/>
      <c r="AS7" s="198"/>
      <c r="AT7" s="198"/>
      <c r="AU7" s="198"/>
      <c r="AV7" s="198"/>
      <c r="AW7" s="198"/>
      <c r="AX7" s="198"/>
      <c r="AY7" s="198"/>
      <c r="AZ7" s="198"/>
      <c r="BA7" s="198"/>
      <c r="BB7" s="198"/>
      <c r="BC7" s="198"/>
      <c r="BD7" s="198"/>
      <c r="BE7" s="198"/>
      <c r="BF7" s="198"/>
      <c r="BG7" s="198"/>
      <c r="BH7" s="198"/>
      <c r="BI7" s="198"/>
      <c r="BJ7" s="198"/>
      <c r="BK7" s="198"/>
      <c r="BL7" s="198"/>
      <c r="BM7" s="198"/>
      <c r="BN7" s="198"/>
      <c r="BO7" s="198"/>
      <c r="BP7" s="198"/>
      <c r="BQ7" s="198"/>
      <c r="BR7" s="198"/>
      <c r="BS7" s="198"/>
      <c r="BT7" s="198"/>
      <c r="BU7" s="199"/>
    </row>
    <row r="8" spans="1:73" ht="11.4">
      <c r="A8" s="25" t="s">
        <v>0</v>
      </c>
      <c r="B8" s="296" t="s">
        <v>107</v>
      </c>
      <c r="C8" s="67" t="s">
        <v>58</v>
      </c>
      <c r="D8" s="197"/>
      <c r="E8" s="198"/>
      <c r="F8" s="198"/>
      <c r="G8" s="198"/>
      <c r="H8" s="198"/>
      <c r="I8" s="198"/>
      <c r="J8" s="198"/>
      <c r="K8" s="198"/>
      <c r="L8" s="198"/>
      <c r="M8" s="198"/>
      <c r="N8" s="198"/>
      <c r="O8" s="198"/>
      <c r="P8" s="198"/>
      <c r="Q8" s="198"/>
      <c r="R8" s="198"/>
      <c r="S8" s="198"/>
      <c r="T8" s="198"/>
      <c r="U8" s="198"/>
      <c r="V8" s="198"/>
      <c r="W8" s="198"/>
      <c r="X8" s="198"/>
      <c r="Y8" s="198"/>
      <c r="Z8" s="198"/>
      <c r="AA8" s="198"/>
      <c r="AB8" s="198"/>
      <c r="AC8" s="198"/>
      <c r="AD8" s="198"/>
      <c r="AE8" s="198"/>
      <c r="AF8" s="198"/>
      <c r="AG8" s="198"/>
      <c r="AH8" s="198"/>
      <c r="AI8" s="198"/>
      <c r="AJ8" s="198"/>
      <c r="AK8" s="198"/>
      <c r="AL8" s="198"/>
      <c r="AM8" s="198"/>
      <c r="AN8" s="198"/>
      <c r="AO8" s="198"/>
      <c r="AP8" s="198"/>
      <c r="AQ8" s="198"/>
      <c r="AR8" s="198"/>
      <c r="AS8" s="198"/>
      <c r="AT8" s="198"/>
      <c r="AU8" s="198"/>
      <c r="AV8" s="198"/>
      <c r="AW8" s="198"/>
      <c r="AX8" s="198"/>
      <c r="AY8" s="198"/>
      <c r="AZ8" s="198"/>
      <c r="BA8" s="198"/>
      <c r="BB8" s="198"/>
      <c r="BC8" s="198"/>
      <c r="BD8" s="198"/>
      <c r="BE8" s="198"/>
      <c r="BF8" s="198"/>
      <c r="BG8" s="198"/>
      <c r="BH8" s="198"/>
      <c r="BI8" s="198"/>
      <c r="BJ8" s="198"/>
      <c r="BK8" s="198"/>
      <c r="BL8" s="198"/>
      <c r="BM8" s="198"/>
      <c r="BN8" s="198"/>
      <c r="BO8" s="198"/>
      <c r="BP8" s="198"/>
      <c r="BQ8" s="198"/>
      <c r="BR8" s="198"/>
      <c r="BS8" s="198"/>
      <c r="BT8" s="198"/>
      <c r="BU8" s="199"/>
    </row>
    <row r="9" spans="1:73" ht="11.4">
      <c r="B9" s="296"/>
      <c r="C9" s="67" t="s">
        <v>102</v>
      </c>
      <c r="D9" s="197"/>
      <c r="E9" s="198"/>
      <c r="F9" s="198"/>
      <c r="G9" s="198"/>
      <c r="H9" s="198"/>
      <c r="I9" s="198"/>
      <c r="J9" s="198"/>
      <c r="K9" s="198"/>
      <c r="L9" s="198"/>
      <c r="M9" s="198"/>
      <c r="N9" s="198"/>
      <c r="O9" s="198"/>
      <c r="P9" s="198"/>
      <c r="Q9" s="198"/>
      <c r="R9" s="198"/>
      <c r="S9" s="198"/>
      <c r="T9" s="198"/>
      <c r="U9" s="198"/>
      <c r="V9" s="198"/>
      <c r="W9" s="198"/>
      <c r="X9" s="198"/>
      <c r="Y9" s="198"/>
      <c r="Z9" s="198"/>
      <c r="AA9" s="198"/>
      <c r="AB9" s="198"/>
      <c r="AC9" s="198"/>
      <c r="AD9" s="198"/>
      <c r="AE9" s="198"/>
      <c r="AF9" s="198"/>
      <c r="AG9" s="198"/>
      <c r="AH9" s="198"/>
      <c r="AI9" s="198"/>
      <c r="AJ9" s="198"/>
      <c r="AK9" s="198"/>
      <c r="AL9" s="198"/>
      <c r="AM9" s="198"/>
      <c r="AN9" s="198"/>
      <c r="AO9" s="198"/>
      <c r="AP9" s="198"/>
      <c r="AQ9" s="198"/>
      <c r="AR9" s="198"/>
      <c r="AS9" s="198"/>
      <c r="AT9" s="198"/>
      <c r="AU9" s="198"/>
      <c r="AV9" s="198"/>
      <c r="AW9" s="198"/>
      <c r="AX9" s="198"/>
      <c r="AY9" s="198"/>
      <c r="AZ9" s="198"/>
      <c r="BA9" s="198"/>
      <c r="BB9" s="198"/>
      <c r="BC9" s="198"/>
      <c r="BD9" s="198"/>
      <c r="BE9" s="198"/>
      <c r="BF9" s="198"/>
      <c r="BG9" s="198"/>
      <c r="BH9" s="198"/>
      <c r="BI9" s="198"/>
      <c r="BJ9" s="198"/>
      <c r="BK9" s="198"/>
      <c r="BL9" s="198"/>
      <c r="BM9" s="198"/>
      <c r="BN9" s="198"/>
      <c r="BO9" s="198"/>
      <c r="BP9" s="198"/>
      <c r="BQ9" s="198"/>
      <c r="BR9" s="198"/>
      <c r="BS9" s="198"/>
      <c r="BT9" s="198"/>
      <c r="BU9" s="199"/>
    </row>
    <row r="10" spans="1:73" ht="12" thickBot="1">
      <c r="B10" s="297"/>
      <c r="C10" s="68" t="s">
        <v>103</v>
      </c>
      <c r="D10" s="200"/>
      <c r="E10" s="201"/>
      <c r="F10" s="201"/>
      <c r="G10" s="201"/>
      <c r="H10" s="201"/>
      <c r="I10" s="201"/>
      <c r="J10" s="201"/>
      <c r="K10" s="201"/>
      <c r="L10" s="201"/>
      <c r="M10" s="201"/>
      <c r="N10" s="201"/>
      <c r="O10" s="201"/>
      <c r="P10" s="201"/>
      <c r="Q10" s="201"/>
      <c r="R10" s="201"/>
      <c r="S10" s="201"/>
      <c r="T10" s="201"/>
      <c r="U10" s="201"/>
      <c r="V10" s="201"/>
      <c r="W10" s="201"/>
      <c r="X10" s="201"/>
      <c r="Y10" s="201"/>
      <c r="Z10" s="201"/>
      <c r="AA10" s="201"/>
      <c r="AB10" s="201"/>
      <c r="AC10" s="201"/>
      <c r="AD10" s="201"/>
      <c r="AE10" s="201"/>
      <c r="AF10" s="201"/>
      <c r="AG10" s="201"/>
      <c r="AH10" s="201"/>
      <c r="AI10" s="201"/>
      <c r="AJ10" s="201"/>
      <c r="AK10" s="201"/>
      <c r="AL10" s="201"/>
      <c r="AM10" s="201"/>
      <c r="AN10" s="201"/>
      <c r="AO10" s="201"/>
      <c r="AP10" s="201"/>
      <c r="AQ10" s="201"/>
      <c r="AR10" s="201"/>
      <c r="AS10" s="201"/>
      <c r="AT10" s="201"/>
      <c r="AU10" s="201"/>
      <c r="AV10" s="201"/>
      <c r="AW10" s="201"/>
      <c r="AX10" s="201"/>
      <c r="AY10" s="201"/>
      <c r="AZ10" s="201"/>
      <c r="BA10" s="201"/>
      <c r="BB10" s="201"/>
      <c r="BC10" s="201"/>
      <c r="BD10" s="201"/>
      <c r="BE10" s="201"/>
      <c r="BF10" s="201"/>
      <c r="BG10" s="201"/>
      <c r="BH10" s="201"/>
      <c r="BI10" s="201"/>
      <c r="BJ10" s="201"/>
      <c r="BK10" s="201"/>
      <c r="BL10" s="201"/>
      <c r="BM10" s="201"/>
      <c r="BN10" s="201"/>
      <c r="BO10" s="201"/>
      <c r="BP10" s="201"/>
      <c r="BQ10" s="201"/>
      <c r="BR10" s="201"/>
      <c r="BS10" s="201"/>
      <c r="BT10" s="201"/>
      <c r="BU10" s="202"/>
    </row>
    <row r="11" spans="1:73" ht="12" thickTop="1">
      <c r="B11" s="298" t="s">
        <v>104</v>
      </c>
      <c r="C11" s="298"/>
      <c r="D11" s="298"/>
      <c r="E11" s="298"/>
      <c r="F11" s="298"/>
      <c r="G11" s="298"/>
      <c r="H11" s="298"/>
      <c r="I11" s="298"/>
      <c r="J11" s="298"/>
      <c r="K11" s="298"/>
      <c r="L11" s="298"/>
      <c r="M11" s="298"/>
      <c r="N11" s="298"/>
      <c r="O11" s="298"/>
      <c r="P11" s="298"/>
      <c r="Q11" s="298"/>
      <c r="R11" s="298"/>
      <c r="S11" s="298"/>
      <c r="T11" s="298"/>
      <c r="U11" s="298"/>
      <c r="V11" s="298"/>
      <c r="W11" s="298"/>
      <c r="X11" s="298"/>
      <c r="Y11" s="298"/>
      <c r="Z11" s="298"/>
      <c r="AA11" s="298"/>
      <c r="AB11" s="298"/>
      <c r="AC11" s="298"/>
      <c r="AD11" s="298"/>
      <c r="AE11" s="298"/>
      <c r="AF11" s="298"/>
      <c r="AG11" s="298"/>
      <c r="AH11" s="298"/>
      <c r="AI11" s="298"/>
      <c r="AJ11" s="298"/>
      <c r="AK11" s="298"/>
      <c r="AL11" s="298"/>
      <c r="AM11" s="298"/>
      <c r="AN11" s="298"/>
      <c r="AO11" s="298"/>
      <c r="AP11" s="298"/>
      <c r="AQ11" s="298"/>
      <c r="AR11" s="298"/>
      <c r="AS11" s="298"/>
      <c r="AT11" s="298"/>
      <c r="AU11" s="298"/>
      <c r="AV11" s="298"/>
    </row>
  </sheetData>
  <mergeCells count="4">
    <mergeCell ref="B4:C4"/>
    <mergeCell ref="B5:B7"/>
    <mergeCell ref="B8:B10"/>
    <mergeCell ref="B11:AV11"/>
  </mergeCells>
  <conditionalFormatting sqref="BU5 BU8">
    <cfRule type="cellIs" dxfId="2" priority="1" operator="lessThan">
      <formula>0</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6">
    <tabColor rgb="FFFFFF00"/>
  </sheetPr>
  <dimension ref="A1:CI22"/>
  <sheetViews>
    <sheetView zoomScale="115" zoomScaleNormal="115" workbookViewId="0">
      <pane xSplit="3" topLeftCell="D1" activePane="topRight" state="frozen"/>
      <selection pane="topRight" activeCell="D14" sqref="D14"/>
    </sheetView>
  </sheetViews>
  <sheetFormatPr defaultColWidth="9.109375" defaultRowHeight="10.199999999999999"/>
  <cols>
    <col min="1" max="1" width="24.88671875" style="24" bestFit="1" customWidth="1"/>
    <col min="2" max="2" width="3.88671875" style="24" bestFit="1" customWidth="1"/>
    <col min="3" max="3" width="15.33203125" style="24" bestFit="1" customWidth="1"/>
    <col min="4" max="4" width="6.33203125" style="24" customWidth="1"/>
    <col min="5" max="13" width="6.33203125" style="24" bestFit="1" customWidth="1"/>
    <col min="14" max="22" width="5.6640625" style="24" bestFit="1" customWidth="1"/>
    <col min="23" max="87" width="6.44140625" style="24" bestFit="1" customWidth="1"/>
    <col min="88" max="16384" width="9.109375" style="24"/>
  </cols>
  <sheetData>
    <row r="1" spans="1:87">
      <c r="C1" s="39"/>
      <c r="D1" s="40" t="str">
        <f>IF(D$2=Форма!$B$7*1,"1 месяц",IF(D$2&gt;Форма!$B$7,(LEFT(C1,SEARCH(" ",C1,1)-1)+1)&amp;" месяц",""))</f>
        <v/>
      </c>
      <c r="E1" s="40" t="str">
        <f>IF(E$2=Форма!$B$7*1,"1 месяц",IF(E$2&gt;Форма!$B$7,(LEFT(D1,SEARCH(" ",D1,1)-1)+1)&amp;" месяц",""))</f>
        <v/>
      </c>
      <c r="F1" s="40" t="str">
        <f>IF(F$2=Форма!$B$7*1,"1 месяц",IF(F$2&gt;Форма!$B$7,(LEFT(E1,SEARCH(" ",E1,1)-1)+1)&amp;" месяц",""))</f>
        <v/>
      </c>
      <c r="G1" s="40" t="str">
        <f>IF(G$2=Форма!$B$7*1,"1 месяц",IF(G$2&gt;Форма!$B$7,(LEFT(F1,SEARCH(" ",F1,1)-1)+1)&amp;" месяц",""))</f>
        <v/>
      </c>
      <c r="H1" s="40" t="str">
        <f>IF(H$2=Форма!$B$7*1,"1 месяц",IF(H$2&gt;Форма!$B$7,(LEFT(G1,SEARCH(" ",G1,1)-1)+1)&amp;" месяц",""))</f>
        <v/>
      </c>
      <c r="I1" s="40" t="str">
        <f>IF(I$2=Форма!$B$7*1,"1 месяц",IF(I$2&gt;Форма!$B$7,(LEFT(H1,SEARCH(" ",H1,1)-1)+1)&amp;" месяц",""))</f>
        <v/>
      </c>
      <c r="J1" s="40" t="str">
        <f>IF(J$2=Форма!$B$7*1,"1 месяц",IF(J$2&gt;Форма!$B$7,(LEFT(I1,SEARCH(" ",I1,1)-1)+1)&amp;" месяц",""))</f>
        <v/>
      </c>
      <c r="K1" s="40" t="str">
        <f>IF(K$2=Форма!$B$7*1,"1 месяц",IF(K$2&gt;Форма!$B$7,(LEFT(J1,SEARCH(" ",J1,1)-1)+1)&amp;" месяц",""))</f>
        <v/>
      </c>
      <c r="L1" s="40" t="str">
        <f>IF(L$2=Форма!$B$7*1,"1 месяц",IF(L$2&gt;Форма!$B$7,(LEFT(K1,SEARCH(" ",K1,1)-1)+1)&amp;" месяц",""))</f>
        <v/>
      </c>
      <c r="M1" s="40" t="str">
        <f>IF(M$2=Форма!$B$7*1,"1 месяц",IF(M$2&gt;Форма!$B$7,(LEFT(L1,SEARCH(" ",L1,1)-1)+1)&amp;" месяц",""))</f>
        <v/>
      </c>
      <c r="N1" s="40" t="str">
        <f>IF(N$2=Форма!$B$7*1,"1 месяц",IF(N$2&gt;Форма!$B$7,(LEFT(M1,SEARCH(" ",M1,1)-1)+1)&amp;" месяц",""))</f>
        <v/>
      </c>
      <c r="O1" s="40" t="str">
        <f>IF(O$2=Форма!$B$7*1,"1 месяц",IF(O$2&gt;Форма!$B$7,(LEFT(N1,SEARCH(" ",N1,1)-1)+1)&amp;" месяц",""))</f>
        <v/>
      </c>
      <c r="P1" s="40" t="str">
        <f>IF(P$2=Форма!$B$7*1,"1 месяц",IF(P$2&gt;Форма!$B$7,(LEFT(O1,SEARCH(" ",O1,1)-1)+1)&amp;" месяц",""))</f>
        <v/>
      </c>
      <c r="Q1" s="40" t="str">
        <f>IF(Q$2=Форма!$B$7*1,"1 месяц",IF(Q$2&gt;Форма!$B$7,(LEFT(P1,SEARCH(" ",P1,1)-1)+1)&amp;" месяц",""))</f>
        <v/>
      </c>
      <c r="R1" s="40" t="str">
        <f>IF(R$2=Форма!$B$7*1,"1 месяц",IF(R$2&gt;Форма!$B$7,(LEFT(Q1,SEARCH(" ",Q1,1)-1)+1)&amp;" месяц",""))</f>
        <v/>
      </c>
      <c r="S1" s="40" t="str">
        <f>IF(S$2=Форма!$B$7*1,"1 месяц",IF(S$2&gt;Форма!$B$7,(LEFT(R1,SEARCH(" ",R1,1)-1)+1)&amp;" месяц",""))</f>
        <v/>
      </c>
      <c r="T1" s="40" t="str">
        <f>IF(T$2=Форма!$B$7*1,"1 месяц",IF(T$2&gt;Форма!$B$7,(LEFT(S1,SEARCH(" ",S1,1)-1)+1)&amp;" месяц",""))</f>
        <v/>
      </c>
      <c r="U1" s="40" t="str">
        <f>IF(U$2=Форма!$B$7*1,"1 месяц",IF(U$2&gt;Форма!$B$7,(LEFT(T1,SEARCH(" ",T1,1)-1)+1)&amp;" месяц",""))</f>
        <v/>
      </c>
      <c r="V1" s="40" t="str">
        <f>IF(V$2=Форма!$B$7*1,"1 месяц",IF(V$2&gt;Форма!$B$7,(LEFT(U1,SEARCH(" ",U1,1)-1)+1)&amp;" месяц",""))</f>
        <v/>
      </c>
      <c r="W1" s="40" t="str">
        <f>IF(W$2=Форма!$B$7*1,"1 месяц",IF(W$2&gt;Форма!$B$7,(LEFT(V1,SEARCH(" ",V1,1)-1)+1)&amp;" месяц",""))</f>
        <v/>
      </c>
      <c r="X1" s="40" t="str">
        <f>IF(X$2=Форма!$B$7*1,"1 месяц",IF(X$2&gt;Форма!$B$7,(LEFT(W1,SEARCH(" ",W1,1)-1)+1)&amp;" месяц",""))</f>
        <v/>
      </c>
      <c r="Y1" s="40" t="str">
        <f>IF(Y$2=Форма!$B$7*1,"1 месяц",IF(Y$2&gt;Форма!$B$7,(LEFT(X1,SEARCH(" ",X1,1)-1)+1)&amp;" месяц",""))</f>
        <v/>
      </c>
      <c r="Z1" s="40" t="str">
        <f>IF(Z$2=Форма!$B$7*1,"1 месяц",IF(Z$2&gt;Форма!$B$7,(LEFT(Y1,SEARCH(" ",Y1,1)-1)+1)&amp;" месяц",""))</f>
        <v/>
      </c>
      <c r="AA1" s="40" t="str">
        <f>IF(AA$2=Форма!$B$7*1,"1 месяц",IF(AA$2&gt;Форма!$B$7,(LEFT(Z1,SEARCH(" ",Z1,1)-1)+1)&amp;" месяц",""))</f>
        <v/>
      </c>
      <c r="AB1" s="40" t="str">
        <f>IF(AB$2=Форма!$B$7*1,"1 месяц",IF(AB$2&gt;Форма!$B$7,(LEFT(AA1,SEARCH(" ",AA1,1)-1)+1)&amp;" месяц",""))</f>
        <v/>
      </c>
      <c r="AC1" s="40" t="str">
        <f>IF(AC$2=Форма!$B$7*1,"1 месяц",IF(AC$2&gt;Форма!$B$7,(LEFT(AB1,SEARCH(" ",AB1,1)-1)+1)&amp;" месяц",""))</f>
        <v/>
      </c>
      <c r="AD1" s="40" t="str">
        <f>IF(AD$2=Форма!$B$7*1,"1 месяц",IF(AD$2&gt;Форма!$B$7,(LEFT(AC1,SEARCH(" ",AC1,1)-1)+1)&amp;" месяц",""))</f>
        <v/>
      </c>
      <c r="AE1" s="40" t="str">
        <f>IF(AE$2=Форма!$B$7*1,"1 месяц",IF(AE$2&gt;Форма!$B$7,(LEFT(AD1,SEARCH(" ",AD1,1)-1)+1)&amp;" месяц",""))</f>
        <v/>
      </c>
      <c r="AF1" s="40" t="str">
        <f>IF(AF$2=Форма!$B$7*1,"1 месяц",IF(AF$2&gt;Форма!$B$7,(LEFT(AE1,SEARCH(" ",AE1,1)-1)+1)&amp;" месяц",""))</f>
        <v/>
      </c>
      <c r="AG1" s="40" t="str">
        <f>IF(AG$2=Форма!$B$7*1,"1 месяц",IF(AG$2&gt;Форма!$B$7,(LEFT(AF1,SEARCH(" ",AF1,1)-1)+1)&amp;" месяц",""))</f>
        <v/>
      </c>
      <c r="AH1" s="40" t="str">
        <f>IF(AH$2=Форма!$B$7*1,"1 месяц",IF(AH$2&gt;Форма!$B$7,(LEFT(AG1,SEARCH(" ",AG1,1)-1)+1)&amp;" месяц",""))</f>
        <v/>
      </c>
      <c r="AI1" s="40" t="str">
        <f>IF(AI$2=Форма!$B$7*1,"1 месяц",IF(AI$2&gt;Форма!$B$7,(LEFT(AH1,SEARCH(" ",AH1,1)-1)+1)&amp;" месяц",""))</f>
        <v/>
      </c>
      <c r="AJ1" s="40" t="str">
        <f>IF(AJ$2=Форма!$B$7*1,"1 месяц",IF(AJ$2&gt;Форма!$B$7,(LEFT(AI1,SEARCH(" ",AI1,1)-1)+1)&amp;" месяц",""))</f>
        <v/>
      </c>
      <c r="AK1" s="40" t="str">
        <f>IF(AK$2=Форма!$B$7*1,"1 месяц",IF(AK$2&gt;Форма!$B$7,(LEFT(AJ1,SEARCH(" ",AJ1,1)-1)+1)&amp;" месяц",""))</f>
        <v/>
      </c>
      <c r="AL1" s="40" t="str">
        <f>IF(AL$2=Форма!$B$7*1,"1 месяц",IF(AL$2&gt;Форма!$B$7,(LEFT(AK1,SEARCH(" ",AK1,1)-1)+1)&amp;" месяц",""))</f>
        <v/>
      </c>
      <c r="AM1" s="40" t="str">
        <f>IF(AM$2=Форма!$B$7*1,"1 месяц",IF(AM$2&gt;Форма!$B$7,(LEFT(AL1,SEARCH(" ",AL1,1)-1)+1)&amp;" месяц",""))</f>
        <v/>
      </c>
      <c r="AN1" s="40" t="str">
        <f>IF(AN$2=Форма!$B$7*1,"1 месяц",IF(AN$2&gt;Форма!$B$7,(LEFT(AM1,SEARCH(" ",AM1,1)-1)+1)&amp;" месяц",""))</f>
        <v/>
      </c>
      <c r="AO1" s="40" t="str">
        <f>IF(AO$2=Форма!$B$7*1,"1 месяц",IF(AO$2&gt;Форма!$B$7,(LEFT(AN1,SEARCH(" ",AN1,1)-1)+1)&amp;" месяц",""))</f>
        <v/>
      </c>
      <c r="AP1" s="40" t="str">
        <f>IF(AP$2=Форма!$B$7*1,"1 месяц",IF(AP$2&gt;Форма!$B$7,(LEFT(AO1,SEARCH(" ",AO1,1)-1)+1)&amp;" месяц",""))</f>
        <v/>
      </c>
      <c r="AQ1" s="40" t="str">
        <f>IF(AQ$2=Форма!$B$7*1,"1 месяц",IF(AQ$2&gt;Форма!$B$7,(LEFT(AP1,SEARCH(" ",AP1,1)-1)+1)&amp;" месяц",""))</f>
        <v/>
      </c>
      <c r="AR1" s="40" t="str">
        <f>IF(AR$2=Форма!$B$7*1,"1 месяц",IF(AR$2&gt;Форма!$B$7,(LEFT(AQ1,SEARCH(" ",AQ1,1)-1)+1)&amp;" месяц",""))</f>
        <v/>
      </c>
      <c r="AS1" s="40" t="str">
        <f>IF(AS$2=Форма!$B$7*1,"1 месяц",IF(AS$2&gt;Форма!$B$7,(LEFT(AR1,SEARCH(" ",AR1,1)-1)+1)&amp;" месяц",""))</f>
        <v/>
      </c>
      <c r="AT1" s="40" t="str">
        <f>IF(AT$2=Форма!$B$7*1,"1 месяц",IF(AT$2&gt;Форма!$B$7,(LEFT(AS1,SEARCH(" ",AS1,1)-1)+1)&amp;" месяц",""))</f>
        <v/>
      </c>
      <c r="AU1" s="40" t="str">
        <f>IF(AU$2=Форма!$B$7*1,"1 месяц",IF(AU$2&gt;Форма!$B$7,(LEFT(AT1,SEARCH(" ",AT1,1)-1)+1)&amp;" месяц",""))</f>
        <v/>
      </c>
      <c r="AV1" s="40" t="str">
        <f>IF(AV$2=Форма!$B$7*1,"1 месяц",IF(AV$2&gt;Форма!$B$7,(LEFT(AU1,SEARCH(" ",AU1,1)-1)+1)&amp;" месяц",""))</f>
        <v/>
      </c>
      <c r="AW1" s="40" t="str">
        <f>IF(AW$2=Форма!$B$7*1,"1 месяц",IF(AW$2&gt;Форма!$B$7,(LEFT(AV1,SEARCH(" ",AV1,1)-1)+1)&amp;" месяц",""))</f>
        <v/>
      </c>
      <c r="AX1" s="40" t="str">
        <f>IF(AX$2=Форма!$B$7*1,"1 месяц",IF(AX$2&gt;Форма!$B$7,(LEFT(AW1,SEARCH(" ",AW1,1)-1)+1)&amp;" месяц",""))</f>
        <v/>
      </c>
      <c r="AY1" s="40" t="str">
        <f>IF(AY$2=Форма!$B$7*1,"1 месяц",IF(AY$2&gt;Форма!$B$7,(LEFT(AX1,SEARCH(" ",AX1,1)-1)+1)&amp;" месяц",""))</f>
        <v/>
      </c>
      <c r="AZ1" s="40" t="str">
        <f>IF(AZ$2=Форма!$B$7*1,"1 месяц",IF(AZ$2&gt;Форма!$B$7,(LEFT(AY1,SEARCH(" ",AY1,1)-1)+1)&amp;" месяц",""))</f>
        <v/>
      </c>
      <c r="BA1" s="40" t="str">
        <f>IF(BA$2=Форма!$B$7*1,"1 месяц",IF(BA$2&gt;Форма!$B$7,(LEFT(AZ1,SEARCH(" ",AZ1,1)-1)+1)&amp;" месяц",""))</f>
        <v/>
      </c>
      <c r="BB1" s="40" t="str">
        <f>IF(BB$2=Форма!$B$7*1,"1 месяц",IF(BB$2&gt;Форма!$B$7,(LEFT(BA1,SEARCH(" ",BA1,1)-1)+1)&amp;" месяц",""))</f>
        <v/>
      </c>
      <c r="BC1" s="40" t="str">
        <f>IF(BC$2=Форма!$B$7*1,"1 месяц",IF(BC$2&gt;Форма!$B$7,(LEFT(BB1,SEARCH(" ",BB1,1)-1)+1)&amp;" месяц",""))</f>
        <v/>
      </c>
      <c r="BD1" s="40" t="str">
        <f>IF(BD$2=Форма!$B$7*1,"1 месяц",IF(BD$2&gt;Форма!$B$7,(LEFT(BC1,SEARCH(" ",BC1,1)-1)+1)&amp;" месяц",""))</f>
        <v/>
      </c>
      <c r="BE1" s="40" t="str">
        <f>IF(BE$2=Форма!$B$7*1,"1 месяц",IF(BE$2&gt;Форма!$B$7,(LEFT(BD1,SEARCH(" ",BD1,1)-1)+1)&amp;" месяц",""))</f>
        <v/>
      </c>
      <c r="BF1" s="40" t="str">
        <f>IF(BF$2=Форма!$B$7*1,"1 месяц",IF(BF$2&gt;Форма!$B$7,(LEFT(BE1,SEARCH(" ",BE1,1)-1)+1)&amp;" месяц",""))</f>
        <v/>
      </c>
      <c r="BG1" s="40" t="str">
        <f>IF(BG$2=Форма!$B$7*1,"1 месяц",IF(BG$2&gt;Форма!$B$7,(LEFT(BF1,SEARCH(" ",BF1,1)-1)+1)&amp;" месяц",""))</f>
        <v/>
      </c>
      <c r="BH1" s="40" t="str">
        <f>IF(BH$2=Форма!$B$7*1,"1 месяц",IF(BH$2&gt;Форма!$B$7,(LEFT(BG1,SEARCH(" ",BG1,1)-1)+1)&amp;" месяц",""))</f>
        <v/>
      </c>
      <c r="BI1" s="40" t="str">
        <f>IF(BI$2=Форма!$B$7*1,"1 месяц",IF(BI$2&gt;Форма!$B$7,(LEFT(BH1,SEARCH(" ",BH1,1)-1)+1)&amp;" месяц",""))</f>
        <v/>
      </c>
      <c r="BJ1" s="40" t="str">
        <f>IF(BJ$2=Форма!$B$7*1,"1 месяц",IF(BJ$2&gt;Форма!$B$7,(LEFT(BI1,SEARCH(" ",BI1,1)-1)+1)&amp;" месяц",""))</f>
        <v/>
      </c>
      <c r="BK1" s="40" t="str">
        <f>IF(BK$2=Форма!$B$7*1,"1 месяц",IF(BK$2&gt;Форма!$B$7,(LEFT(BJ1,SEARCH(" ",BJ1,1)-1)+1)&amp;" месяц",""))</f>
        <v/>
      </c>
      <c r="BL1" s="40" t="str">
        <f>IF(BL$2=Форма!$B$7*1,"1 месяц",IF(BL$2&gt;Форма!$B$7,(LEFT(BK1,SEARCH(" ",BK1,1)-1)+1)&amp;" месяц",""))</f>
        <v/>
      </c>
      <c r="BM1" s="40" t="str">
        <f>IF(BM$2=Форма!$B$7*1,"1 месяц",IF(BM$2&gt;Форма!$B$7,(LEFT(BL1,SEARCH(" ",BL1,1)-1)+1)&amp;" месяц",""))</f>
        <v/>
      </c>
      <c r="BN1" s="40" t="str">
        <f>IF(BN$2=Форма!$B$7*1,"1 месяц",IF(BN$2&gt;Форма!$B$7,(LEFT(BM1,SEARCH(" ",BM1,1)-1)+1)&amp;" месяц",""))</f>
        <v/>
      </c>
      <c r="BO1" s="40" t="str">
        <f>IF(BO$2=Форма!$B$7*1,"1 месяц",IF(BO$2&gt;Форма!$B$7,(LEFT(BN1,SEARCH(" ",BN1,1)-1)+1)&amp;" месяц",""))</f>
        <v/>
      </c>
      <c r="BP1" s="40" t="str">
        <f>IF(BP$2=Форма!$B$7*1,"1 месяц",IF(BP$2&gt;Форма!$B$7,(LEFT(BO1,SEARCH(" ",BO1,1)-1)+1)&amp;" месяц",""))</f>
        <v/>
      </c>
      <c r="BQ1" s="40" t="str">
        <f>IF(BQ$2=Форма!$B$7*1,"1 месяц",IF(BQ$2&gt;Форма!$B$7,(LEFT(BP1,SEARCH(" ",BP1,1)-1)+1)&amp;" месяц",""))</f>
        <v/>
      </c>
      <c r="BR1" s="40" t="str">
        <f>IF(BR$2=Форма!$B$7*1,"1 месяц",IF(BR$2&gt;Форма!$B$7,(LEFT(BQ1,SEARCH(" ",BQ1,1)-1)+1)&amp;" месяц",""))</f>
        <v/>
      </c>
      <c r="BS1" s="40" t="str">
        <f>IF(BS$2=Форма!$B$7*1,"1 месяц",IF(BS$2&gt;Форма!$B$7,(LEFT(BR1,SEARCH(" ",BR1,1)-1)+1)&amp;" месяц",""))</f>
        <v/>
      </c>
      <c r="BT1" s="40" t="str">
        <f>IF(BT$2=Форма!$B$7*1,"1 месяц",IF(BT$2&gt;Форма!$B$7,(LEFT(BS1,SEARCH(" ",BS1,1)-1)+1)&amp;" месяц",""))</f>
        <v/>
      </c>
      <c r="BU1" s="40" t="str">
        <f>IF(BU$2=Форма!$B$7*1,"1 месяц",IF(BU$2&gt;Форма!$B$7,(LEFT(BT1,SEARCH(" ",BT1,1)-1)+1)&amp;" месяц",""))</f>
        <v/>
      </c>
      <c r="BV1" s="40" t="str">
        <f>IF(BV$2=Форма!$B$7*1,"1 месяц",IF(BV$2&gt;Форма!$B$7,(LEFT(BU1,SEARCH(" ",BU1,1)-1)+1)&amp;" месяц",""))</f>
        <v/>
      </c>
      <c r="BW1" s="40" t="str">
        <f>IF(BW$2=Форма!$B$7*1,"1 месяц",IF(BW$2&gt;Форма!$B$7,(LEFT(BV1,SEARCH(" ",BV1,1)-1)+1)&amp;" месяц",""))</f>
        <v/>
      </c>
      <c r="BX1" s="40" t="str">
        <f>IF(BX$2=Форма!$B$7*1,"1 месяц",IF(BX$2&gt;Форма!$B$7,(LEFT(BW1,SEARCH(" ",BW1,1)-1)+1)&amp;" месяц",""))</f>
        <v/>
      </c>
      <c r="BY1" s="40" t="str">
        <f>IF(BY$2=Форма!$B$7*1,"1 месяц",IF(BY$2&gt;Форма!$B$7,(LEFT(BX1,SEARCH(" ",BX1,1)-1)+1)&amp;" месяц",""))</f>
        <v/>
      </c>
      <c r="BZ1" s="40" t="str">
        <f>IF(BZ$2=Форма!$B$7*1,"1 месяц",IF(BZ$2&gt;Форма!$B$7,(LEFT(BY1,SEARCH(" ",BY1,1)-1)+1)&amp;" месяц",""))</f>
        <v/>
      </c>
      <c r="CA1" s="40" t="str">
        <f>IF(CA$2=Форма!$B$7*1,"1 месяц",IF(CA$2&gt;Форма!$B$7,(LEFT(BZ1,SEARCH(" ",BZ1,1)-1)+1)&amp;" месяц",""))</f>
        <v/>
      </c>
      <c r="CB1" s="40" t="str">
        <f>IF(CB$2=Форма!$B$7*1,"1 месяц",IF(CB$2&gt;Форма!$B$7,(LEFT(CA1,SEARCH(" ",CA1,1)-1)+1)&amp;" месяц",""))</f>
        <v/>
      </c>
      <c r="CC1" s="40" t="str">
        <f>IF(CC$2=Форма!$B$7*1,"1 месяц",IF(CC$2&gt;Форма!$B$7,(LEFT(CB1,SEARCH(" ",CB1,1)-1)+1)&amp;" месяц",""))</f>
        <v/>
      </c>
      <c r="CD1" s="40" t="str">
        <f>IF(CD$2=Форма!$B$7*1,"1 месяц",IF(CD$2&gt;Форма!$B$7,(LEFT(CC1,SEARCH(" ",CC1,1)-1)+1)&amp;" месяц",""))</f>
        <v/>
      </c>
      <c r="CE1" s="40" t="str">
        <f>IF(CE$2=Форма!$B$7*1,"1 месяц",IF(CE$2&gt;Форма!$B$7,(LEFT(CD1,SEARCH(" ",CD1,1)-1)+1)&amp;" месяц",""))</f>
        <v/>
      </c>
      <c r="CF1" s="40" t="str">
        <f>IF(CF$2=Форма!$B$7*1,"1 месяц",IF(CF$2&gt;Форма!$B$7,(LEFT(CE1,SEARCH(" ",CE1,1)-1)+1)&amp;" месяц",""))</f>
        <v/>
      </c>
      <c r="CG1" s="40" t="str">
        <f>IF(CG$2=Форма!$B$7*1,"1 месяц",IF(CG$2&gt;Форма!$B$7,(LEFT(CF1,SEARCH(" ",CF1,1)-1)+1)&amp;" месяц",""))</f>
        <v/>
      </c>
      <c r="CH1" s="40" t="str">
        <f>IF(CH$2=Форма!$B$7*1,"1 месяц",IF(CH$2&gt;Форма!$B$7,(LEFT(CG1,SEARCH(" ",CG1,1)-1)+1)&amp;" месяц",""))</f>
        <v/>
      </c>
      <c r="CI1" s="40" t="str">
        <f>IF(CI$2=Форма!$B$7*1,"1 месяц",IF(CI$2&gt;Форма!$B$7,(LEFT(CH1,SEARCH(" ",CH1,1)-1)+1)&amp;" месяц",""))</f>
        <v/>
      </c>
    </row>
    <row r="2" spans="1:87">
      <c r="C2" s="41"/>
      <c r="D2" s="42">
        <f>D14</f>
        <v>0</v>
      </c>
      <c r="E2" s="42">
        <f t="shared" ref="E2:BK2" si="0">E14</f>
        <v>0</v>
      </c>
      <c r="F2" s="42">
        <f t="shared" si="0"/>
        <v>0</v>
      </c>
      <c r="G2" s="42">
        <f t="shared" si="0"/>
        <v>0</v>
      </c>
      <c r="H2" s="42">
        <f t="shared" si="0"/>
        <v>0</v>
      </c>
      <c r="I2" s="42">
        <f t="shared" si="0"/>
        <v>0</v>
      </c>
      <c r="J2" s="42">
        <f t="shared" si="0"/>
        <v>0</v>
      </c>
      <c r="K2" s="42">
        <f t="shared" si="0"/>
        <v>0</v>
      </c>
      <c r="L2" s="42">
        <f t="shared" si="0"/>
        <v>0</v>
      </c>
      <c r="M2" s="42">
        <f t="shared" si="0"/>
        <v>0</v>
      </c>
      <c r="N2" s="42">
        <f t="shared" si="0"/>
        <v>0</v>
      </c>
      <c r="O2" s="42">
        <f t="shared" si="0"/>
        <v>0</v>
      </c>
      <c r="P2" s="42">
        <f t="shared" si="0"/>
        <v>0</v>
      </c>
      <c r="Q2" s="42">
        <f t="shared" si="0"/>
        <v>0</v>
      </c>
      <c r="R2" s="42">
        <f t="shared" si="0"/>
        <v>0</v>
      </c>
      <c r="S2" s="42">
        <f t="shared" si="0"/>
        <v>0</v>
      </c>
      <c r="T2" s="42">
        <f t="shared" si="0"/>
        <v>0</v>
      </c>
      <c r="U2" s="42">
        <f t="shared" si="0"/>
        <v>0</v>
      </c>
      <c r="V2" s="42">
        <f t="shared" si="0"/>
        <v>0</v>
      </c>
      <c r="W2" s="42">
        <f t="shared" si="0"/>
        <v>0</v>
      </c>
      <c r="X2" s="42">
        <f t="shared" si="0"/>
        <v>0</v>
      </c>
      <c r="Y2" s="42">
        <f t="shared" si="0"/>
        <v>0</v>
      </c>
      <c r="Z2" s="42">
        <f t="shared" si="0"/>
        <v>0</v>
      </c>
      <c r="AA2" s="42">
        <f t="shared" si="0"/>
        <v>0</v>
      </c>
      <c r="AB2" s="42">
        <f t="shared" si="0"/>
        <v>0</v>
      </c>
      <c r="AC2" s="42">
        <f t="shared" si="0"/>
        <v>0</v>
      </c>
      <c r="AD2" s="42">
        <f t="shared" si="0"/>
        <v>0</v>
      </c>
      <c r="AE2" s="42">
        <f t="shared" si="0"/>
        <v>0</v>
      </c>
      <c r="AF2" s="42">
        <f t="shared" si="0"/>
        <v>0</v>
      </c>
      <c r="AG2" s="42">
        <f t="shared" si="0"/>
        <v>0</v>
      </c>
      <c r="AH2" s="42">
        <f t="shared" si="0"/>
        <v>0</v>
      </c>
      <c r="AI2" s="42">
        <f t="shared" si="0"/>
        <v>0</v>
      </c>
      <c r="AJ2" s="42">
        <f t="shared" si="0"/>
        <v>0</v>
      </c>
      <c r="AK2" s="42">
        <f t="shared" si="0"/>
        <v>0</v>
      </c>
      <c r="AL2" s="42">
        <f t="shared" si="0"/>
        <v>0</v>
      </c>
      <c r="AM2" s="42">
        <f t="shared" si="0"/>
        <v>0</v>
      </c>
      <c r="AN2" s="42">
        <f t="shared" si="0"/>
        <v>0</v>
      </c>
      <c r="AO2" s="42">
        <f t="shared" si="0"/>
        <v>0</v>
      </c>
      <c r="AP2" s="42">
        <f t="shared" si="0"/>
        <v>0</v>
      </c>
      <c r="AQ2" s="42">
        <f t="shared" si="0"/>
        <v>0</v>
      </c>
      <c r="AR2" s="42">
        <f t="shared" si="0"/>
        <v>0</v>
      </c>
      <c r="AS2" s="42">
        <f t="shared" si="0"/>
        <v>0</v>
      </c>
      <c r="AT2" s="42">
        <f t="shared" si="0"/>
        <v>0</v>
      </c>
      <c r="AU2" s="42">
        <f t="shared" si="0"/>
        <v>0</v>
      </c>
      <c r="AV2" s="42">
        <f t="shared" si="0"/>
        <v>0</v>
      </c>
      <c r="AW2" s="42">
        <f t="shared" si="0"/>
        <v>0</v>
      </c>
      <c r="AX2" s="42">
        <f t="shared" si="0"/>
        <v>0</v>
      </c>
      <c r="AY2" s="42">
        <f t="shared" si="0"/>
        <v>0</v>
      </c>
      <c r="AZ2" s="42">
        <f t="shared" si="0"/>
        <v>0</v>
      </c>
      <c r="BA2" s="42">
        <f t="shared" si="0"/>
        <v>0</v>
      </c>
      <c r="BB2" s="42">
        <f t="shared" si="0"/>
        <v>0</v>
      </c>
      <c r="BC2" s="42">
        <f t="shared" si="0"/>
        <v>0</v>
      </c>
      <c r="BD2" s="42">
        <f t="shared" si="0"/>
        <v>0</v>
      </c>
      <c r="BE2" s="42">
        <f t="shared" si="0"/>
        <v>0</v>
      </c>
      <c r="BF2" s="42">
        <f t="shared" si="0"/>
        <v>0</v>
      </c>
      <c r="BG2" s="42">
        <f t="shared" si="0"/>
        <v>0</v>
      </c>
      <c r="BH2" s="42">
        <f t="shared" si="0"/>
        <v>0</v>
      </c>
      <c r="BI2" s="42">
        <f t="shared" si="0"/>
        <v>0</v>
      </c>
      <c r="BJ2" s="42">
        <f t="shared" si="0"/>
        <v>0</v>
      </c>
      <c r="BK2" s="42">
        <f t="shared" si="0"/>
        <v>0</v>
      </c>
      <c r="BL2" s="42">
        <f t="shared" ref="BL2:BO2" si="1">BL14</f>
        <v>0</v>
      </c>
      <c r="BM2" s="42">
        <f t="shared" si="1"/>
        <v>0</v>
      </c>
      <c r="BN2" s="42">
        <f t="shared" si="1"/>
        <v>0</v>
      </c>
      <c r="BO2" s="42">
        <f t="shared" si="1"/>
        <v>0</v>
      </c>
      <c r="BP2" s="42">
        <f t="shared" ref="BP2:BU2" si="2">BP14</f>
        <v>0</v>
      </c>
      <c r="BQ2" s="42">
        <f t="shared" si="2"/>
        <v>0</v>
      </c>
      <c r="BR2" s="42">
        <f t="shared" si="2"/>
        <v>0</v>
      </c>
      <c r="BS2" s="42">
        <f t="shared" si="2"/>
        <v>0</v>
      </c>
      <c r="BT2" s="42">
        <f t="shared" si="2"/>
        <v>0</v>
      </c>
      <c r="BU2" s="42">
        <f t="shared" si="2"/>
        <v>0</v>
      </c>
      <c r="BV2" s="42">
        <f t="shared" ref="BV2:BW2" si="3">BV14</f>
        <v>0</v>
      </c>
      <c r="BW2" s="42">
        <f t="shared" si="3"/>
        <v>0</v>
      </c>
      <c r="BX2" s="42">
        <f t="shared" ref="BX2:CI2" si="4">BX14</f>
        <v>0</v>
      </c>
      <c r="BY2" s="42">
        <f t="shared" si="4"/>
        <v>0</v>
      </c>
      <c r="BZ2" s="42">
        <f t="shared" si="4"/>
        <v>0</v>
      </c>
      <c r="CA2" s="42">
        <f t="shared" si="4"/>
        <v>0</v>
      </c>
      <c r="CB2" s="42">
        <f t="shared" si="4"/>
        <v>0</v>
      </c>
      <c r="CC2" s="42">
        <f t="shared" si="4"/>
        <v>0</v>
      </c>
      <c r="CD2" s="42">
        <f t="shared" si="4"/>
        <v>0</v>
      </c>
      <c r="CE2" s="42">
        <f t="shared" si="4"/>
        <v>0</v>
      </c>
      <c r="CF2" s="42">
        <f t="shared" si="4"/>
        <v>0</v>
      </c>
      <c r="CG2" s="42">
        <f t="shared" si="4"/>
        <v>0</v>
      </c>
      <c r="CH2" s="42">
        <f t="shared" si="4"/>
        <v>0</v>
      </c>
      <c r="CI2" s="42">
        <f t="shared" si="4"/>
        <v>0</v>
      </c>
    </row>
    <row r="3" spans="1:87">
      <c r="A3" s="43" t="s">
        <v>116</v>
      </c>
      <c r="B3" s="43" t="s">
        <v>113</v>
      </c>
      <c r="C3" s="41" t="s">
        <v>65</v>
      </c>
      <c r="D3" s="63">
        <f t="shared" ref="D3:E8" si="5">IF(D$2&gt;=$A$14,D15*$A15,D15)</f>
        <v>0</v>
      </c>
      <c r="E3" s="63">
        <f t="shared" si="5"/>
        <v>0</v>
      </c>
      <c r="F3" s="63">
        <f t="shared" ref="F3:AS3" si="6">IF(F$2&gt;=$A$14,F15*$A15,F15)</f>
        <v>0</v>
      </c>
      <c r="G3" s="63">
        <f t="shared" si="6"/>
        <v>0</v>
      </c>
      <c r="H3" s="63">
        <f t="shared" si="6"/>
        <v>0</v>
      </c>
      <c r="I3" s="63">
        <f t="shared" si="6"/>
        <v>0</v>
      </c>
      <c r="J3" s="63">
        <f t="shared" si="6"/>
        <v>0</v>
      </c>
      <c r="K3" s="63">
        <f t="shared" si="6"/>
        <v>0</v>
      </c>
      <c r="L3" s="63">
        <f t="shared" si="6"/>
        <v>0</v>
      </c>
      <c r="M3" s="63">
        <f t="shared" si="6"/>
        <v>0</v>
      </c>
      <c r="N3" s="63">
        <f t="shared" si="6"/>
        <v>0</v>
      </c>
      <c r="O3" s="63">
        <f t="shared" si="6"/>
        <v>0</v>
      </c>
      <c r="P3" s="63">
        <f t="shared" si="6"/>
        <v>0</v>
      </c>
      <c r="Q3" s="63">
        <f t="shared" si="6"/>
        <v>0</v>
      </c>
      <c r="R3" s="63">
        <f t="shared" si="6"/>
        <v>0</v>
      </c>
      <c r="S3" s="63">
        <f t="shared" si="6"/>
        <v>0</v>
      </c>
      <c r="T3" s="63">
        <f t="shared" si="6"/>
        <v>0</v>
      </c>
      <c r="U3" s="63">
        <f t="shared" si="6"/>
        <v>0</v>
      </c>
      <c r="V3" s="63">
        <f t="shared" si="6"/>
        <v>0</v>
      </c>
      <c r="W3" s="63">
        <f t="shared" si="6"/>
        <v>0</v>
      </c>
      <c r="X3" s="63">
        <f t="shared" si="6"/>
        <v>0</v>
      </c>
      <c r="Y3" s="63">
        <f t="shared" si="6"/>
        <v>0</v>
      </c>
      <c r="Z3" s="63">
        <f t="shared" si="6"/>
        <v>0</v>
      </c>
      <c r="AA3" s="63">
        <f t="shared" si="6"/>
        <v>0</v>
      </c>
      <c r="AB3" s="63">
        <f t="shared" si="6"/>
        <v>0</v>
      </c>
      <c r="AC3" s="63">
        <f t="shared" si="6"/>
        <v>0</v>
      </c>
      <c r="AD3" s="63">
        <f t="shared" si="6"/>
        <v>0</v>
      </c>
      <c r="AE3" s="63">
        <f t="shared" si="6"/>
        <v>0</v>
      </c>
      <c r="AF3" s="63">
        <f t="shared" si="6"/>
        <v>0</v>
      </c>
      <c r="AG3" s="63">
        <f t="shared" si="6"/>
        <v>0</v>
      </c>
      <c r="AH3" s="63">
        <f t="shared" si="6"/>
        <v>0</v>
      </c>
      <c r="AI3" s="63">
        <f t="shared" si="6"/>
        <v>0</v>
      </c>
      <c r="AJ3" s="63">
        <f t="shared" si="6"/>
        <v>0</v>
      </c>
      <c r="AK3" s="63">
        <f t="shared" si="6"/>
        <v>0</v>
      </c>
      <c r="AL3" s="63">
        <f t="shared" si="6"/>
        <v>0</v>
      </c>
      <c r="AM3" s="63">
        <f t="shared" si="6"/>
        <v>0</v>
      </c>
      <c r="AN3" s="63">
        <f t="shared" si="6"/>
        <v>0</v>
      </c>
      <c r="AO3" s="63">
        <f t="shared" si="6"/>
        <v>0</v>
      </c>
      <c r="AP3" s="63">
        <f t="shared" si="6"/>
        <v>0</v>
      </c>
      <c r="AQ3" s="63">
        <f t="shared" si="6"/>
        <v>0</v>
      </c>
      <c r="AR3" s="63">
        <f t="shared" si="6"/>
        <v>0</v>
      </c>
      <c r="AS3" s="63">
        <f t="shared" si="6"/>
        <v>0</v>
      </c>
      <c r="AT3" s="63">
        <f t="shared" ref="AT3:BK3" si="7">IF(AT$2&gt;=$A$14,AT15*$A15,AT15)</f>
        <v>0</v>
      </c>
      <c r="AU3" s="63">
        <f t="shared" si="7"/>
        <v>0</v>
      </c>
      <c r="AV3" s="63">
        <f t="shared" si="7"/>
        <v>0</v>
      </c>
      <c r="AW3" s="63">
        <f t="shared" si="7"/>
        <v>0</v>
      </c>
      <c r="AX3" s="63">
        <f t="shared" si="7"/>
        <v>0</v>
      </c>
      <c r="AY3" s="63">
        <f t="shared" si="7"/>
        <v>0</v>
      </c>
      <c r="AZ3" s="63">
        <f t="shared" si="7"/>
        <v>0</v>
      </c>
      <c r="BA3" s="63">
        <f t="shared" si="7"/>
        <v>0</v>
      </c>
      <c r="BB3" s="63">
        <f t="shared" si="7"/>
        <v>0</v>
      </c>
      <c r="BC3" s="63">
        <f t="shared" si="7"/>
        <v>0</v>
      </c>
      <c r="BD3" s="63">
        <f t="shared" si="7"/>
        <v>0</v>
      </c>
      <c r="BE3" s="63">
        <f t="shared" si="7"/>
        <v>0</v>
      </c>
      <c r="BF3" s="63">
        <f t="shared" si="7"/>
        <v>0</v>
      </c>
      <c r="BG3" s="63">
        <f t="shared" si="7"/>
        <v>0</v>
      </c>
      <c r="BH3" s="63">
        <f t="shared" si="7"/>
        <v>0</v>
      </c>
      <c r="BI3" s="63">
        <f t="shared" si="7"/>
        <v>0</v>
      </c>
      <c r="BJ3" s="63">
        <f t="shared" si="7"/>
        <v>0</v>
      </c>
      <c r="BK3" s="63">
        <f t="shared" si="7"/>
        <v>0</v>
      </c>
      <c r="BL3" s="63">
        <f t="shared" ref="BL3:BO3" si="8">IF(BL$2&gt;=$A$14,BL15*$A15,BL15)</f>
        <v>0</v>
      </c>
      <c r="BM3" s="63">
        <f t="shared" si="8"/>
        <v>0</v>
      </c>
      <c r="BN3" s="63">
        <f t="shared" si="8"/>
        <v>0</v>
      </c>
      <c r="BO3" s="63">
        <f t="shared" si="8"/>
        <v>0</v>
      </c>
      <c r="BP3" s="63">
        <f t="shared" ref="BP3:BU3" si="9">IF(BP$2&gt;=$A$14,BP15*$A15,BP15)</f>
        <v>0</v>
      </c>
      <c r="BQ3" s="63">
        <f t="shared" si="9"/>
        <v>0</v>
      </c>
      <c r="BR3" s="63">
        <f t="shared" si="9"/>
        <v>0</v>
      </c>
      <c r="BS3" s="63">
        <f t="shared" si="9"/>
        <v>0</v>
      </c>
      <c r="BT3" s="63">
        <f t="shared" si="9"/>
        <v>0</v>
      </c>
      <c r="BU3" s="63">
        <f t="shared" si="9"/>
        <v>0</v>
      </c>
      <c r="BV3" s="63">
        <f t="shared" ref="BV3:BW3" si="10">IF(BV$2&gt;=$A$14,BV15*$A15,BV15)</f>
        <v>0</v>
      </c>
      <c r="BW3" s="63">
        <f t="shared" si="10"/>
        <v>0</v>
      </c>
      <c r="BX3" s="63">
        <f t="shared" ref="BX3:CI3" si="11">IF(BX$2&gt;=$A$14,BX15*$A15,BX15)</f>
        <v>0</v>
      </c>
      <c r="BY3" s="63">
        <f t="shared" si="11"/>
        <v>0</v>
      </c>
      <c r="BZ3" s="63">
        <f t="shared" si="11"/>
        <v>0</v>
      </c>
      <c r="CA3" s="63">
        <f t="shared" si="11"/>
        <v>0</v>
      </c>
      <c r="CB3" s="63">
        <f t="shared" si="11"/>
        <v>0</v>
      </c>
      <c r="CC3" s="63">
        <f t="shared" si="11"/>
        <v>0</v>
      </c>
      <c r="CD3" s="63">
        <f t="shared" si="11"/>
        <v>0</v>
      </c>
      <c r="CE3" s="63">
        <f t="shared" si="11"/>
        <v>0</v>
      </c>
      <c r="CF3" s="63">
        <f t="shared" si="11"/>
        <v>0</v>
      </c>
      <c r="CG3" s="63">
        <f t="shared" si="11"/>
        <v>0</v>
      </c>
      <c r="CH3" s="63">
        <f t="shared" si="11"/>
        <v>0</v>
      </c>
      <c r="CI3" s="63">
        <f t="shared" si="11"/>
        <v>0</v>
      </c>
    </row>
    <row r="4" spans="1:87">
      <c r="A4" s="43" t="s">
        <v>115</v>
      </c>
      <c r="B4" s="43" t="s">
        <v>113</v>
      </c>
      <c r="C4" s="41" t="s">
        <v>64</v>
      </c>
      <c r="D4" s="63">
        <f t="shared" si="5"/>
        <v>0</v>
      </c>
      <c r="E4" s="63">
        <f t="shared" si="5"/>
        <v>0</v>
      </c>
      <c r="F4" s="63">
        <f t="shared" ref="F4:AS4" si="12">IF(F$2&gt;=$A$14,F16*$A16,F16)</f>
        <v>0</v>
      </c>
      <c r="G4" s="63">
        <f t="shared" si="12"/>
        <v>0</v>
      </c>
      <c r="H4" s="63">
        <f t="shared" si="12"/>
        <v>0</v>
      </c>
      <c r="I4" s="63">
        <f t="shared" si="12"/>
        <v>0</v>
      </c>
      <c r="J4" s="63">
        <f t="shared" si="12"/>
        <v>0</v>
      </c>
      <c r="K4" s="63">
        <f t="shared" si="12"/>
        <v>0</v>
      </c>
      <c r="L4" s="63">
        <f t="shared" si="12"/>
        <v>0</v>
      </c>
      <c r="M4" s="63">
        <f t="shared" si="12"/>
        <v>0</v>
      </c>
      <c r="N4" s="63">
        <f t="shared" si="12"/>
        <v>0</v>
      </c>
      <c r="O4" s="63">
        <f t="shared" si="12"/>
        <v>0</v>
      </c>
      <c r="P4" s="63">
        <f t="shared" si="12"/>
        <v>0</v>
      </c>
      <c r="Q4" s="63">
        <f t="shared" si="12"/>
        <v>0</v>
      </c>
      <c r="R4" s="63">
        <f t="shared" si="12"/>
        <v>0</v>
      </c>
      <c r="S4" s="63">
        <f t="shared" si="12"/>
        <v>0</v>
      </c>
      <c r="T4" s="63">
        <f t="shared" si="12"/>
        <v>0</v>
      </c>
      <c r="U4" s="63">
        <f t="shared" si="12"/>
        <v>0</v>
      </c>
      <c r="V4" s="63">
        <f t="shared" si="12"/>
        <v>0</v>
      </c>
      <c r="W4" s="63">
        <f t="shared" si="12"/>
        <v>0</v>
      </c>
      <c r="X4" s="63">
        <f t="shared" si="12"/>
        <v>0</v>
      </c>
      <c r="Y4" s="63">
        <f t="shared" si="12"/>
        <v>0</v>
      </c>
      <c r="Z4" s="63">
        <f t="shared" si="12"/>
        <v>0</v>
      </c>
      <c r="AA4" s="63">
        <f t="shared" si="12"/>
        <v>0</v>
      </c>
      <c r="AB4" s="63">
        <f t="shared" si="12"/>
        <v>0</v>
      </c>
      <c r="AC4" s="63">
        <f t="shared" si="12"/>
        <v>0</v>
      </c>
      <c r="AD4" s="63">
        <f t="shared" si="12"/>
        <v>0</v>
      </c>
      <c r="AE4" s="63">
        <f t="shared" si="12"/>
        <v>0</v>
      </c>
      <c r="AF4" s="63">
        <f t="shared" si="12"/>
        <v>0</v>
      </c>
      <c r="AG4" s="63">
        <f t="shared" si="12"/>
        <v>0</v>
      </c>
      <c r="AH4" s="63">
        <f t="shared" si="12"/>
        <v>0</v>
      </c>
      <c r="AI4" s="63">
        <f t="shared" si="12"/>
        <v>0</v>
      </c>
      <c r="AJ4" s="63">
        <f t="shared" si="12"/>
        <v>0</v>
      </c>
      <c r="AK4" s="63">
        <f t="shared" si="12"/>
        <v>0</v>
      </c>
      <c r="AL4" s="63">
        <f t="shared" si="12"/>
        <v>0</v>
      </c>
      <c r="AM4" s="63">
        <f t="shared" si="12"/>
        <v>0</v>
      </c>
      <c r="AN4" s="63">
        <f t="shared" si="12"/>
        <v>0</v>
      </c>
      <c r="AO4" s="63">
        <f t="shared" si="12"/>
        <v>0</v>
      </c>
      <c r="AP4" s="63">
        <f t="shared" si="12"/>
        <v>0</v>
      </c>
      <c r="AQ4" s="63">
        <f t="shared" si="12"/>
        <v>0</v>
      </c>
      <c r="AR4" s="63">
        <f t="shared" si="12"/>
        <v>0</v>
      </c>
      <c r="AS4" s="63">
        <f t="shared" si="12"/>
        <v>0</v>
      </c>
      <c r="AT4" s="63">
        <f t="shared" ref="AT4:BK4" si="13">IF(AT$2&gt;=$A$14,AT16*$A16,AT16)</f>
        <v>0</v>
      </c>
      <c r="AU4" s="63">
        <f t="shared" si="13"/>
        <v>0</v>
      </c>
      <c r="AV4" s="63">
        <f t="shared" si="13"/>
        <v>0</v>
      </c>
      <c r="AW4" s="63">
        <f t="shared" si="13"/>
        <v>0</v>
      </c>
      <c r="AX4" s="63">
        <f t="shared" si="13"/>
        <v>0</v>
      </c>
      <c r="AY4" s="63">
        <f t="shared" si="13"/>
        <v>0</v>
      </c>
      <c r="AZ4" s="63">
        <f t="shared" si="13"/>
        <v>0</v>
      </c>
      <c r="BA4" s="63">
        <f t="shared" si="13"/>
        <v>0</v>
      </c>
      <c r="BB4" s="63">
        <f t="shared" si="13"/>
        <v>0</v>
      </c>
      <c r="BC4" s="63">
        <f t="shared" si="13"/>
        <v>0</v>
      </c>
      <c r="BD4" s="63">
        <f t="shared" si="13"/>
        <v>0</v>
      </c>
      <c r="BE4" s="63">
        <f t="shared" si="13"/>
        <v>0</v>
      </c>
      <c r="BF4" s="63">
        <f t="shared" si="13"/>
        <v>0</v>
      </c>
      <c r="BG4" s="63">
        <f t="shared" si="13"/>
        <v>0</v>
      </c>
      <c r="BH4" s="63">
        <f t="shared" si="13"/>
        <v>0</v>
      </c>
      <c r="BI4" s="63">
        <f t="shared" si="13"/>
        <v>0</v>
      </c>
      <c r="BJ4" s="63">
        <f t="shared" si="13"/>
        <v>0</v>
      </c>
      <c r="BK4" s="63">
        <f t="shared" si="13"/>
        <v>0</v>
      </c>
      <c r="BL4" s="63">
        <f t="shared" ref="BL4:BO4" si="14">IF(BL$2&gt;=$A$14,BL16*$A16,BL16)</f>
        <v>0</v>
      </c>
      <c r="BM4" s="63">
        <f t="shared" si="14"/>
        <v>0</v>
      </c>
      <c r="BN4" s="63">
        <f t="shared" si="14"/>
        <v>0</v>
      </c>
      <c r="BO4" s="63">
        <f t="shared" si="14"/>
        <v>0</v>
      </c>
      <c r="BP4" s="63">
        <f t="shared" ref="BP4:BU4" si="15">IF(BP$2&gt;=$A$14,BP16*$A16,BP16)</f>
        <v>0</v>
      </c>
      <c r="BQ4" s="63">
        <f t="shared" si="15"/>
        <v>0</v>
      </c>
      <c r="BR4" s="63">
        <f t="shared" si="15"/>
        <v>0</v>
      </c>
      <c r="BS4" s="63">
        <f t="shared" si="15"/>
        <v>0</v>
      </c>
      <c r="BT4" s="63">
        <f t="shared" si="15"/>
        <v>0</v>
      </c>
      <c r="BU4" s="63">
        <f t="shared" si="15"/>
        <v>0</v>
      </c>
      <c r="BV4" s="63">
        <f t="shared" ref="BV4:BW4" si="16">IF(BV$2&gt;=$A$14,BV16*$A16,BV16)</f>
        <v>0</v>
      </c>
      <c r="BW4" s="63">
        <f t="shared" si="16"/>
        <v>0</v>
      </c>
      <c r="BX4" s="63">
        <f t="shared" ref="BX4:CI4" si="17">IF(BX$2&gt;=$A$14,BX16*$A16,BX16)</f>
        <v>0</v>
      </c>
      <c r="BY4" s="63">
        <f t="shared" si="17"/>
        <v>0</v>
      </c>
      <c r="BZ4" s="63">
        <f t="shared" si="17"/>
        <v>0</v>
      </c>
      <c r="CA4" s="63">
        <f t="shared" si="17"/>
        <v>0</v>
      </c>
      <c r="CB4" s="63">
        <f t="shared" si="17"/>
        <v>0</v>
      </c>
      <c r="CC4" s="63">
        <f t="shared" si="17"/>
        <v>0</v>
      </c>
      <c r="CD4" s="63">
        <f t="shared" si="17"/>
        <v>0</v>
      </c>
      <c r="CE4" s="63">
        <f t="shared" si="17"/>
        <v>0</v>
      </c>
      <c r="CF4" s="63">
        <f t="shared" si="17"/>
        <v>0</v>
      </c>
      <c r="CG4" s="63">
        <f t="shared" si="17"/>
        <v>0</v>
      </c>
      <c r="CH4" s="63">
        <f t="shared" si="17"/>
        <v>0</v>
      </c>
      <c r="CI4" s="63">
        <f t="shared" si="17"/>
        <v>0</v>
      </c>
    </row>
    <row r="5" spans="1:87">
      <c r="A5" s="45" t="s">
        <v>121</v>
      </c>
      <c r="B5" s="45" t="s">
        <v>113</v>
      </c>
      <c r="C5" s="41" t="s">
        <v>46</v>
      </c>
      <c r="D5" s="63">
        <f t="shared" si="5"/>
        <v>0</v>
      </c>
      <c r="E5" s="63">
        <f t="shared" si="5"/>
        <v>0</v>
      </c>
      <c r="F5" s="63">
        <f t="shared" ref="F5:AS5" si="18">IF(F$2&gt;=$A$14,F17*$A17,F17)</f>
        <v>0</v>
      </c>
      <c r="G5" s="63">
        <f t="shared" si="18"/>
        <v>0</v>
      </c>
      <c r="H5" s="63">
        <f t="shared" si="18"/>
        <v>0</v>
      </c>
      <c r="I5" s="63">
        <f t="shared" si="18"/>
        <v>0</v>
      </c>
      <c r="J5" s="63">
        <f t="shared" si="18"/>
        <v>0</v>
      </c>
      <c r="K5" s="63">
        <f t="shared" si="18"/>
        <v>0</v>
      </c>
      <c r="L5" s="63">
        <f t="shared" si="18"/>
        <v>0</v>
      </c>
      <c r="M5" s="63">
        <f t="shared" si="18"/>
        <v>0</v>
      </c>
      <c r="N5" s="63">
        <f t="shared" si="18"/>
        <v>0</v>
      </c>
      <c r="O5" s="63">
        <f t="shared" si="18"/>
        <v>0</v>
      </c>
      <c r="P5" s="63">
        <f t="shared" si="18"/>
        <v>0</v>
      </c>
      <c r="Q5" s="63">
        <f t="shared" si="18"/>
        <v>0</v>
      </c>
      <c r="R5" s="63">
        <f t="shared" si="18"/>
        <v>0</v>
      </c>
      <c r="S5" s="63">
        <f t="shared" si="18"/>
        <v>0</v>
      </c>
      <c r="T5" s="63">
        <f t="shared" si="18"/>
        <v>0</v>
      </c>
      <c r="U5" s="63">
        <f t="shared" si="18"/>
        <v>0</v>
      </c>
      <c r="V5" s="63">
        <f t="shared" si="18"/>
        <v>0</v>
      </c>
      <c r="W5" s="63">
        <f t="shared" si="18"/>
        <v>0</v>
      </c>
      <c r="X5" s="63">
        <f t="shared" si="18"/>
        <v>0</v>
      </c>
      <c r="Y5" s="63">
        <f t="shared" si="18"/>
        <v>0</v>
      </c>
      <c r="Z5" s="63">
        <f t="shared" si="18"/>
        <v>0</v>
      </c>
      <c r="AA5" s="63">
        <f t="shared" si="18"/>
        <v>0</v>
      </c>
      <c r="AB5" s="63">
        <f t="shared" si="18"/>
        <v>0</v>
      </c>
      <c r="AC5" s="63">
        <f t="shared" si="18"/>
        <v>0</v>
      </c>
      <c r="AD5" s="63">
        <f t="shared" si="18"/>
        <v>0</v>
      </c>
      <c r="AE5" s="63">
        <f t="shared" si="18"/>
        <v>0</v>
      </c>
      <c r="AF5" s="63">
        <f t="shared" si="18"/>
        <v>0</v>
      </c>
      <c r="AG5" s="63">
        <f t="shared" si="18"/>
        <v>0</v>
      </c>
      <c r="AH5" s="63">
        <f t="shared" si="18"/>
        <v>0</v>
      </c>
      <c r="AI5" s="63">
        <f t="shared" si="18"/>
        <v>0</v>
      </c>
      <c r="AJ5" s="63">
        <f t="shared" si="18"/>
        <v>0</v>
      </c>
      <c r="AK5" s="63">
        <f t="shared" si="18"/>
        <v>0</v>
      </c>
      <c r="AL5" s="63">
        <f t="shared" si="18"/>
        <v>0</v>
      </c>
      <c r="AM5" s="63">
        <f t="shared" si="18"/>
        <v>0</v>
      </c>
      <c r="AN5" s="63">
        <f t="shared" si="18"/>
        <v>0</v>
      </c>
      <c r="AO5" s="63">
        <f t="shared" si="18"/>
        <v>0</v>
      </c>
      <c r="AP5" s="63">
        <f t="shared" si="18"/>
        <v>0</v>
      </c>
      <c r="AQ5" s="63">
        <f t="shared" si="18"/>
        <v>0</v>
      </c>
      <c r="AR5" s="63">
        <f t="shared" si="18"/>
        <v>0</v>
      </c>
      <c r="AS5" s="63">
        <f t="shared" si="18"/>
        <v>0</v>
      </c>
      <c r="AT5" s="63">
        <f t="shared" ref="AT5:BK5" si="19">IF(AT$2&gt;=$A$14,AT17*$A17,AT17)</f>
        <v>0</v>
      </c>
      <c r="AU5" s="63">
        <f t="shared" si="19"/>
        <v>0</v>
      </c>
      <c r="AV5" s="63">
        <f t="shared" si="19"/>
        <v>0</v>
      </c>
      <c r="AW5" s="63">
        <f t="shared" si="19"/>
        <v>0</v>
      </c>
      <c r="AX5" s="63">
        <f t="shared" si="19"/>
        <v>0</v>
      </c>
      <c r="AY5" s="63">
        <f t="shared" si="19"/>
        <v>0</v>
      </c>
      <c r="AZ5" s="63">
        <f t="shared" si="19"/>
        <v>0</v>
      </c>
      <c r="BA5" s="63">
        <f t="shared" si="19"/>
        <v>0</v>
      </c>
      <c r="BB5" s="63">
        <f t="shared" si="19"/>
        <v>0</v>
      </c>
      <c r="BC5" s="63">
        <f t="shared" si="19"/>
        <v>0</v>
      </c>
      <c r="BD5" s="63">
        <f t="shared" si="19"/>
        <v>0</v>
      </c>
      <c r="BE5" s="63">
        <f t="shared" si="19"/>
        <v>0</v>
      </c>
      <c r="BF5" s="63">
        <f t="shared" si="19"/>
        <v>0</v>
      </c>
      <c r="BG5" s="63">
        <f t="shared" si="19"/>
        <v>0</v>
      </c>
      <c r="BH5" s="63">
        <f t="shared" si="19"/>
        <v>0</v>
      </c>
      <c r="BI5" s="63">
        <f t="shared" si="19"/>
        <v>0</v>
      </c>
      <c r="BJ5" s="63">
        <f t="shared" si="19"/>
        <v>0</v>
      </c>
      <c r="BK5" s="63">
        <f t="shared" si="19"/>
        <v>0</v>
      </c>
      <c r="BL5" s="63">
        <f t="shared" ref="BL5:BO5" si="20">IF(BL$2&gt;=$A$14,BL17*$A17,BL17)</f>
        <v>0</v>
      </c>
      <c r="BM5" s="63">
        <f t="shared" si="20"/>
        <v>0</v>
      </c>
      <c r="BN5" s="63">
        <f t="shared" si="20"/>
        <v>0</v>
      </c>
      <c r="BO5" s="63">
        <f t="shared" si="20"/>
        <v>0</v>
      </c>
      <c r="BP5" s="63">
        <f t="shared" ref="BP5:BU5" si="21">IF(BP$2&gt;=$A$14,BP17*$A17,BP17)</f>
        <v>0</v>
      </c>
      <c r="BQ5" s="63">
        <f t="shared" si="21"/>
        <v>0</v>
      </c>
      <c r="BR5" s="63">
        <f t="shared" si="21"/>
        <v>0</v>
      </c>
      <c r="BS5" s="63">
        <f t="shared" si="21"/>
        <v>0</v>
      </c>
      <c r="BT5" s="63">
        <f t="shared" si="21"/>
        <v>0</v>
      </c>
      <c r="BU5" s="63">
        <f t="shared" si="21"/>
        <v>0</v>
      </c>
      <c r="BV5" s="63">
        <f t="shared" ref="BV5:BW5" si="22">IF(BV$2&gt;=$A$14,BV17*$A17,BV17)</f>
        <v>0</v>
      </c>
      <c r="BW5" s="63">
        <f t="shared" si="22"/>
        <v>0</v>
      </c>
      <c r="BX5" s="63">
        <f t="shared" ref="BX5:CI5" si="23">IF(BX$2&gt;=$A$14,BX17*$A17,BX17)</f>
        <v>0</v>
      </c>
      <c r="BY5" s="63">
        <f t="shared" si="23"/>
        <v>0</v>
      </c>
      <c r="BZ5" s="63">
        <f t="shared" si="23"/>
        <v>0</v>
      </c>
      <c r="CA5" s="63">
        <f t="shared" si="23"/>
        <v>0</v>
      </c>
      <c r="CB5" s="63">
        <f t="shared" si="23"/>
        <v>0</v>
      </c>
      <c r="CC5" s="63">
        <f t="shared" si="23"/>
        <v>0</v>
      </c>
      <c r="CD5" s="63">
        <f t="shared" si="23"/>
        <v>0</v>
      </c>
      <c r="CE5" s="63">
        <f t="shared" si="23"/>
        <v>0</v>
      </c>
      <c r="CF5" s="63">
        <f t="shared" si="23"/>
        <v>0</v>
      </c>
      <c r="CG5" s="63">
        <f t="shared" si="23"/>
        <v>0</v>
      </c>
      <c r="CH5" s="63">
        <f t="shared" si="23"/>
        <v>0</v>
      </c>
      <c r="CI5" s="63">
        <f t="shared" si="23"/>
        <v>0</v>
      </c>
    </row>
    <row r="6" spans="1:87">
      <c r="A6" s="45" t="s">
        <v>122</v>
      </c>
      <c r="B6" s="45" t="s">
        <v>113</v>
      </c>
      <c r="C6" s="41" t="s">
        <v>63</v>
      </c>
      <c r="D6" s="63">
        <f t="shared" si="5"/>
        <v>0</v>
      </c>
      <c r="E6" s="63">
        <f t="shared" si="5"/>
        <v>0</v>
      </c>
      <c r="F6" s="63">
        <f t="shared" ref="F6:AS6" si="24">IF(F$2&gt;=$A$14,F18*$A18,F18)</f>
        <v>0</v>
      </c>
      <c r="G6" s="63">
        <f t="shared" si="24"/>
        <v>0</v>
      </c>
      <c r="H6" s="63">
        <f>IF(H$2&gt;=$A$14,H18*$A18,H18)</f>
        <v>0</v>
      </c>
      <c r="I6" s="63">
        <f t="shared" si="24"/>
        <v>0</v>
      </c>
      <c r="J6" s="63">
        <f t="shared" si="24"/>
        <v>0</v>
      </c>
      <c r="K6" s="63">
        <f t="shared" si="24"/>
        <v>0</v>
      </c>
      <c r="L6" s="63">
        <f t="shared" si="24"/>
        <v>0</v>
      </c>
      <c r="M6" s="63">
        <f t="shared" si="24"/>
        <v>0</v>
      </c>
      <c r="N6" s="63">
        <f t="shared" si="24"/>
        <v>0</v>
      </c>
      <c r="O6" s="63">
        <f t="shared" si="24"/>
        <v>0</v>
      </c>
      <c r="P6" s="63">
        <f t="shared" si="24"/>
        <v>0</v>
      </c>
      <c r="Q6" s="63">
        <f t="shared" si="24"/>
        <v>0</v>
      </c>
      <c r="R6" s="63">
        <f t="shared" si="24"/>
        <v>0</v>
      </c>
      <c r="S6" s="63">
        <f t="shared" si="24"/>
        <v>0</v>
      </c>
      <c r="T6" s="63">
        <f t="shared" si="24"/>
        <v>0</v>
      </c>
      <c r="U6" s="63">
        <f t="shared" si="24"/>
        <v>0</v>
      </c>
      <c r="V6" s="63">
        <f t="shared" si="24"/>
        <v>0</v>
      </c>
      <c r="W6" s="63">
        <f t="shared" si="24"/>
        <v>0</v>
      </c>
      <c r="X6" s="63">
        <f t="shared" si="24"/>
        <v>0</v>
      </c>
      <c r="Y6" s="63">
        <f t="shared" si="24"/>
        <v>0</v>
      </c>
      <c r="Z6" s="63">
        <f t="shared" si="24"/>
        <v>0</v>
      </c>
      <c r="AA6" s="63">
        <f t="shared" si="24"/>
        <v>0</v>
      </c>
      <c r="AB6" s="63">
        <f t="shared" si="24"/>
        <v>0</v>
      </c>
      <c r="AC6" s="63">
        <f t="shared" si="24"/>
        <v>0</v>
      </c>
      <c r="AD6" s="63">
        <f t="shared" si="24"/>
        <v>0</v>
      </c>
      <c r="AE6" s="63">
        <f t="shared" si="24"/>
        <v>0</v>
      </c>
      <c r="AF6" s="63">
        <f t="shared" si="24"/>
        <v>0</v>
      </c>
      <c r="AG6" s="63">
        <f t="shared" si="24"/>
        <v>0</v>
      </c>
      <c r="AH6" s="63">
        <f t="shared" si="24"/>
        <v>0</v>
      </c>
      <c r="AI6" s="63">
        <f t="shared" si="24"/>
        <v>0</v>
      </c>
      <c r="AJ6" s="63">
        <f t="shared" si="24"/>
        <v>0</v>
      </c>
      <c r="AK6" s="63">
        <f t="shared" si="24"/>
        <v>0</v>
      </c>
      <c r="AL6" s="63">
        <f t="shared" si="24"/>
        <v>0</v>
      </c>
      <c r="AM6" s="63">
        <f t="shared" si="24"/>
        <v>0</v>
      </c>
      <c r="AN6" s="63">
        <f t="shared" si="24"/>
        <v>0</v>
      </c>
      <c r="AO6" s="63">
        <f t="shared" si="24"/>
        <v>0</v>
      </c>
      <c r="AP6" s="63">
        <f t="shared" si="24"/>
        <v>0</v>
      </c>
      <c r="AQ6" s="63">
        <f t="shared" si="24"/>
        <v>0</v>
      </c>
      <c r="AR6" s="63">
        <f t="shared" si="24"/>
        <v>0</v>
      </c>
      <c r="AS6" s="63">
        <f t="shared" si="24"/>
        <v>0</v>
      </c>
      <c r="AT6" s="63">
        <f t="shared" ref="AT6:BK6" si="25">IF(AT$2&gt;=$A$14,AT18*$A18,AT18)</f>
        <v>0</v>
      </c>
      <c r="AU6" s="63">
        <f t="shared" si="25"/>
        <v>0</v>
      </c>
      <c r="AV6" s="63">
        <f t="shared" si="25"/>
        <v>0</v>
      </c>
      <c r="AW6" s="63">
        <f t="shared" si="25"/>
        <v>0</v>
      </c>
      <c r="AX6" s="63">
        <f t="shared" si="25"/>
        <v>0</v>
      </c>
      <c r="AY6" s="63">
        <f t="shared" si="25"/>
        <v>0</v>
      </c>
      <c r="AZ6" s="63">
        <f t="shared" si="25"/>
        <v>0</v>
      </c>
      <c r="BA6" s="63">
        <f t="shared" si="25"/>
        <v>0</v>
      </c>
      <c r="BB6" s="63">
        <f t="shared" si="25"/>
        <v>0</v>
      </c>
      <c r="BC6" s="63">
        <f t="shared" si="25"/>
        <v>0</v>
      </c>
      <c r="BD6" s="63">
        <f t="shared" si="25"/>
        <v>0</v>
      </c>
      <c r="BE6" s="63">
        <f t="shared" si="25"/>
        <v>0</v>
      </c>
      <c r="BF6" s="63">
        <f t="shared" si="25"/>
        <v>0</v>
      </c>
      <c r="BG6" s="63">
        <f t="shared" si="25"/>
        <v>0</v>
      </c>
      <c r="BH6" s="63">
        <f t="shared" si="25"/>
        <v>0</v>
      </c>
      <c r="BI6" s="63">
        <f t="shared" si="25"/>
        <v>0</v>
      </c>
      <c r="BJ6" s="63">
        <f t="shared" si="25"/>
        <v>0</v>
      </c>
      <c r="BK6" s="63">
        <f t="shared" si="25"/>
        <v>0</v>
      </c>
      <c r="BL6" s="63">
        <f t="shared" ref="BL6:BO6" si="26">IF(BL$2&gt;=$A$14,BL18*$A18,BL18)</f>
        <v>0</v>
      </c>
      <c r="BM6" s="63">
        <f t="shared" si="26"/>
        <v>0</v>
      </c>
      <c r="BN6" s="63">
        <f t="shared" si="26"/>
        <v>0</v>
      </c>
      <c r="BO6" s="63">
        <f t="shared" si="26"/>
        <v>0</v>
      </c>
      <c r="BP6" s="63">
        <f t="shared" ref="BP6:BU6" si="27">IF(BP$2&gt;=$A$14,BP18*$A18,BP18)</f>
        <v>0</v>
      </c>
      <c r="BQ6" s="63">
        <f t="shared" si="27"/>
        <v>0</v>
      </c>
      <c r="BR6" s="63">
        <f t="shared" si="27"/>
        <v>0</v>
      </c>
      <c r="BS6" s="63">
        <f t="shared" si="27"/>
        <v>0</v>
      </c>
      <c r="BT6" s="63">
        <f t="shared" si="27"/>
        <v>0</v>
      </c>
      <c r="BU6" s="63">
        <f t="shared" si="27"/>
        <v>0</v>
      </c>
      <c r="BV6" s="63">
        <f t="shared" ref="BV6:BW6" si="28">IF(BV$2&gt;=$A$14,BV18*$A18,BV18)</f>
        <v>0</v>
      </c>
      <c r="BW6" s="63">
        <f t="shared" si="28"/>
        <v>0</v>
      </c>
      <c r="BX6" s="63">
        <f t="shared" ref="BX6:CI6" si="29">IF(BX$2&gt;=$A$14,BX18*$A18,BX18)</f>
        <v>0</v>
      </c>
      <c r="BY6" s="63">
        <f t="shared" si="29"/>
        <v>0</v>
      </c>
      <c r="BZ6" s="63">
        <f t="shared" si="29"/>
        <v>0</v>
      </c>
      <c r="CA6" s="63">
        <f t="shared" si="29"/>
        <v>0</v>
      </c>
      <c r="CB6" s="63">
        <f t="shared" si="29"/>
        <v>0</v>
      </c>
      <c r="CC6" s="63">
        <f t="shared" si="29"/>
        <v>0</v>
      </c>
      <c r="CD6" s="63">
        <f t="shared" si="29"/>
        <v>0</v>
      </c>
      <c r="CE6" s="63">
        <f t="shared" si="29"/>
        <v>0</v>
      </c>
      <c r="CF6" s="63">
        <f t="shared" si="29"/>
        <v>0</v>
      </c>
      <c r="CG6" s="63">
        <f t="shared" si="29"/>
        <v>0</v>
      </c>
      <c r="CH6" s="63">
        <f t="shared" si="29"/>
        <v>0</v>
      </c>
      <c r="CI6" s="63">
        <f t="shared" si="29"/>
        <v>0</v>
      </c>
    </row>
    <row r="7" spans="1:87">
      <c r="A7" s="38" t="s">
        <v>118</v>
      </c>
      <c r="B7" s="38" t="s">
        <v>113</v>
      </c>
      <c r="C7" s="41" t="s">
        <v>45</v>
      </c>
      <c r="D7" s="63">
        <f t="shared" si="5"/>
        <v>0</v>
      </c>
      <c r="E7" s="63">
        <f t="shared" si="5"/>
        <v>0</v>
      </c>
      <c r="F7" s="63">
        <f t="shared" ref="F7:AS7" si="30">IF(F$2&gt;=$A$14,F19*$A19,F19)</f>
        <v>0</v>
      </c>
      <c r="G7" s="63">
        <f t="shared" si="30"/>
        <v>0</v>
      </c>
      <c r="H7" s="63">
        <f t="shared" si="30"/>
        <v>0</v>
      </c>
      <c r="I7" s="63">
        <f t="shared" si="30"/>
        <v>0</v>
      </c>
      <c r="J7" s="63">
        <f t="shared" si="30"/>
        <v>0</v>
      </c>
      <c r="K7" s="63">
        <f t="shared" si="30"/>
        <v>0</v>
      </c>
      <c r="L7" s="63">
        <f t="shared" si="30"/>
        <v>0</v>
      </c>
      <c r="M7" s="63">
        <f t="shared" si="30"/>
        <v>0</v>
      </c>
      <c r="N7" s="63">
        <f t="shared" si="30"/>
        <v>0</v>
      </c>
      <c r="O7" s="63">
        <f t="shared" si="30"/>
        <v>0</v>
      </c>
      <c r="P7" s="63">
        <f t="shared" si="30"/>
        <v>0</v>
      </c>
      <c r="Q7" s="63">
        <f t="shared" si="30"/>
        <v>0</v>
      </c>
      <c r="R7" s="63">
        <f t="shared" si="30"/>
        <v>0</v>
      </c>
      <c r="S7" s="63">
        <f t="shared" si="30"/>
        <v>0</v>
      </c>
      <c r="T7" s="63">
        <f t="shared" si="30"/>
        <v>0</v>
      </c>
      <c r="U7" s="63">
        <f t="shared" si="30"/>
        <v>0</v>
      </c>
      <c r="V7" s="63">
        <f t="shared" si="30"/>
        <v>0</v>
      </c>
      <c r="W7" s="63">
        <f t="shared" si="30"/>
        <v>0</v>
      </c>
      <c r="X7" s="63">
        <f t="shared" si="30"/>
        <v>0</v>
      </c>
      <c r="Y7" s="63">
        <f t="shared" si="30"/>
        <v>0</v>
      </c>
      <c r="Z7" s="63">
        <f t="shared" si="30"/>
        <v>0</v>
      </c>
      <c r="AA7" s="63">
        <f t="shared" si="30"/>
        <v>0</v>
      </c>
      <c r="AB7" s="63">
        <f t="shared" si="30"/>
        <v>0</v>
      </c>
      <c r="AC7" s="63">
        <f t="shared" si="30"/>
        <v>0</v>
      </c>
      <c r="AD7" s="63">
        <f t="shared" si="30"/>
        <v>0</v>
      </c>
      <c r="AE7" s="63">
        <f t="shared" si="30"/>
        <v>0</v>
      </c>
      <c r="AF7" s="63">
        <f t="shared" si="30"/>
        <v>0</v>
      </c>
      <c r="AG7" s="63">
        <f t="shared" si="30"/>
        <v>0</v>
      </c>
      <c r="AH7" s="63">
        <f t="shared" si="30"/>
        <v>0</v>
      </c>
      <c r="AI7" s="63">
        <f t="shared" si="30"/>
        <v>0</v>
      </c>
      <c r="AJ7" s="63">
        <f t="shared" si="30"/>
        <v>0</v>
      </c>
      <c r="AK7" s="63">
        <f t="shared" si="30"/>
        <v>0</v>
      </c>
      <c r="AL7" s="63">
        <f t="shared" si="30"/>
        <v>0</v>
      </c>
      <c r="AM7" s="63">
        <f t="shared" si="30"/>
        <v>0</v>
      </c>
      <c r="AN7" s="63">
        <f t="shared" si="30"/>
        <v>0</v>
      </c>
      <c r="AO7" s="63">
        <f t="shared" si="30"/>
        <v>0</v>
      </c>
      <c r="AP7" s="63">
        <f t="shared" si="30"/>
        <v>0</v>
      </c>
      <c r="AQ7" s="63">
        <f t="shared" si="30"/>
        <v>0</v>
      </c>
      <c r="AR7" s="63">
        <f t="shared" si="30"/>
        <v>0</v>
      </c>
      <c r="AS7" s="63">
        <f t="shared" si="30"/>
        <v>0</v>
      </c>
      <c r="AT7" s="63">
        <f t="shared" ref="AT7:BK7" si="31">IF(AT$2&gt;=$A$14,AT19*$A19,AT19)</f>
        <v>0</v>
      </c>
      <c r="AU7" s="63">
        <f t="shared" si="31"/>
        <v>0</v>
      </c>
      <c r="AV7" s="63">
        <f t="shared" si="31"/>
        <v>0</v>
      </c>
      <c r="AW7" s="63">
        <f t="shared" si="31"/>
        <v>0</v>
      </c>
      <c r="AX7" s="63">
        <f t="shared" si="31"/>
        <v>0</v>
      </c>
      <c r="AY7" s="63">
        <f t="shared" si="31"/>
        <v>0</v>
      </c>
      <c r="AZ7" s="63">
        <f t="shared" si="31"/>
        <v>0</v>
      </c>
      <c r="BA7" s="63">
        <f t="shared" si="31"/>
        <v>0</v>
      </c>
      <c r="BB7" s="63">
        <f t="shared" si="31"/>
        <v>0</v>
      </c>
      <c r="BC7" s="63">
        <f t="shared" si="31"/>
        <v>0</v>
      </c>
      <c r="BD7" s="63">
        <f t="shared" si="31"/>
        <v>0</v>
      </c>
      <c r="BE7" s="63">
        <f t="shared" si="31"/>
        <v>0</v>
      </c>
      <c r="BF7" s="63">
        <f t="shared" si="31"/>
        <v>0</v>
      </c>
      <c r="BG7" s="63">
        <f t="shared" si="31"/>
        <v>0</v>
      </c>
      <c r="BH7" s="63">
        <f t="shared" si="31"/>
        <v>0</v>
      </c>
      <c r="BI7" s="63">
        <f t="shared" si="31"/>
        <v>0</v>
      </c>
      <c r="BJ7" s="63">
        <f t="shared" si="31"/>
        <v>0</v>
      </c>
      <c r="BK7" s="63">
        <f t="shared" si="31"/>
        <v>0</v>
      </c>
      <c r="BL7" s="63">
        <f t="shared" ref="BL7:BO7" si="32">IF(BL$2&gt;=$A$14,BL19*$A19,BL19)</f>
        <v>0</v>
      </c>
      <c r="BM7" s="63">
        <f t="shared" si="32"/>
        <v>0</v>
      </c>
      <c r="BN7" s="63">
        <f t="shared" si="32"/>
        <v>0</v>
      </c>
      <c r="BO7" s="63">
        <f t="shared" si="32"/>
        <v>0</v>
      </c>
      <c r="BP7" s="63">
        <f t="shared" ref="BP7:BU7" si="33">IF(BP$2&gt;=$A$14,BP19*$A19,BP19)</f>
        <v>0</v>
      </c>
      <c r="BQ7" s="63">
        <f t="shared" si="33"/>
        <v>0</v>
      </c>
      <c r="BR7" s="63">
        <f t="shared" si="33"/>
        <v>0</v>
      </c>
      <c r="BS7" s="63">
        <f t="shared" si="33"/>
        <v>0</v>
      </c>
      <c r="BT7" s="63">
        <f t="shared" si="33"/>
        <v>0</v>
      </c>
      <c r="BU7" s="63">
        <f t="shared" si="33"/>
        <v>0</v>
      </c>
      <c r="BV7" s="63">
        <f t="shared" ref="BV7:BW7" si="34">IF(BV$2&gt;=$A$14,BV19*$A19,BV19)</f>
        <v>0</v>
      </c>
      <c r="BW7" s="63">
        <f t="shared" si="34"/>
        <v>0</v>
      </c>
      <c r="BX7" s="63">
        <f t="shared" ref="BX7:CI7" si="35">IF(BX$2&gt;=$A$14,BX19*$A19,BX19)</f>
        <v>0</v>
      </c>
      <c r="BY7" s="63">
        <f t="shared" si="35"/>
        <v>0</v>
      </c>
      <c r="BZ7" s="63">
        <f t="shared" si="35"/>
        <v>0</v>
      </c>
      <c r="CA7" s="63">
        <f t="shared" si="35"/>
        <v>0</v>
      </c>
      <c r="CB7" s="63">
        <f t="shared" si="35"/>
        <v>0</v>
      </c>
      <c r="CC7" s="63">
        <f t="shared" si="35"/>
        <v>0</v>
      </c>
      <c r="CD7" s="63">
        <f t="shared" si="35"/>
        <v>0</v>
      </c>
      <c r="CE7" s="63">
        <f t="shared" si="35"/>
        <v>0</v>
      </c>
      <c r="CF7" s="63">
        <f t="shared" si="35"/>
        <v>0</v>
      </c>
      <c r="CG7" s="63">
        <f t="shared" si="35"/>
        <v>0</v>
      </c>
      <c r="CH7" s="63">
        <f t="shared" si="35"/>
        <v>0</v>
      </c>
      <c r="CI7" s="63">
        <f t="shared" si="35"/>
        <v>0</v>
      </c>
    </row>
    <row r="8" spans="1:87">
      <c r="A8" s="38" t="s">
        <v>119</v>
      </c>
      <c r="B8" s="38" t="s">
        <v>113</v>
      </c>
      <c r="C8" s="41" t="s">
        <v>62</v>
      </c>
      <c r="D8" s="63">
        <f t="shared" si="5"/>
        <v>0</v>
      </c>
      <c r="E8" s="63">
        <f t="shared" si="5"/>
        <v>0</v>
      </c>
      <c r="F8" s="63">
        <f t="shared" ref="F8:AS8" si="36">IF(F$2&gt;=$A$14,F20*$A20,F20)</f>
        <v>0</v>
      </c>
      <c r="G8" s="63">
        <f t="shared" si="36"/>
        <v>0</v>
      </c>
      <c r="H8" s="63">
        <f t="shared" si="36"/>
        <v>0</v>
      </c>
      <c r="I8" s="63">
        <f t="shared" si="36"/>
        <v>0</v>
      </c>
      <c r="J8" s="63">
        <f t="shared" si="36"/>
        <v>0</v>
      </c>
      <c r="K8" s="63">
        <f t="shared" si="36"/>
        <v>0</v>
      </c>
      <c r="L8" s="63">
        <f t="shared" si="36"/>
        <v>0</v>
      </c>
      <c r="M8" s="63">
        <f t="shared" si="36"/>
        <v>0</v>
      </c>
      <c r="N8" s="63">
        <f t="shared" si="36"/>
        <v>0</v>
      </c>
      <c r="O8" s="63">
        <f t="shared" si="36"/>
        <v>0</v>
      </c>
      <c r="P8" s="63">
        <f t="shared" si="36"/>
        <v>0</v>
      </c>
      <c r="Q8" s="63">
        <f t="shared" si="36"/>
        <v>0</v>
      </c>
      <c r="R8" s="63">
        <f t="shared" si="36"/>
        <v>0</v>
      </c>
      <c r="S8" s="63">
        <f t="shared" si="36"/>
        <v>0</v>
      </c>
      <c r="T8" s="63">
        <f t="shared" si="36"/>
        <v>0</v>
      </c>
      <c r="U8" s="63">
        <f t="shared" si="36"/>
        <v>0</v>
      </c>
      <c r="V8" s="63">
        <f t="shared" si="36"/>
        <v>0</v>
      </c>
      <c r="W8" s="63">
        <f t="shared" si="36"/>
        <v>0</v>
      </c>
      <c r="X8" s="63">
        <f t="shared" si="36"/>
        <v>0</v>
      </c>
      <c r="Y8" s="63">
        <f t="shared" si="36"/>
        <v>0</v>
      </c>
      <c r="Z8" s="63">
        <f t="shared" si="36"/>
        <v>0</v>
      </c>
      <c r="AA8" s="63">
        <f t="shared" si="36"/>
        <v>0</v>
      </c>
      <c r="AB8" s="63">
        <f t="shared" si="36"/>
        <v>0</v>
      </c>
      <c r="AC8" s="63">
        <f t="shared" si="36"/>
        <v>0</v>
      </c>
      <c r="AD8" s="63">
        <f t="shared" si="36"/>
        <v>0</v>
      </c>
      <c r="AE8" s="63">
        <f t="shared" si="36"/>
        <v>0</v>
      </c>
      <c r="AF8" s="63">
        <f t="shared" si="36"/>
        <v>0</v>
      </c>
      <c r="AG8" s="63">
        <f t="shared" si="36"/>
        <v>0</v>
      </c>
      <c r="AH8" s="63">
        <f t="shared" si="36"/>
        <v>0</v>
      </c>
      <c r="AI8" s="63">
        <f t="shared" si="36"/>
        <v>0</v>
      </c>
      <c r="AJ8" s="63">
        <f t="shared" si="36"/>
        <v>0</v>
      </c>
      <c r="AK8" s="63">
        <f t="shared" si="36"/>
        <v>0</v>
      </c>
      <c r="AL8" s="63">
        <f t="shared" si="36"/>
        <v>0</v>
      </c>
      <c r="AM8" s="63">
        <f t="shared" si="36"/>
        <v>0</v>
      </c>
      <c r="AN8" s="63">
        <f t="shared" si="36"/>
        <v>0</v>
      </c>
      <c r="AO8" s="63">
        <f t="shared" si="36"/>
        <v>0</v>
      </c>
      <c r="AP8" s="63">
        <f t="shared" si="36"/>
        <v>0</v>
      </c>
      <c r="AQ8" s="63">
        <f t="shared" si="36"/>
        <v>0</v>
      </c>
      <c r="AR8" s="63">
        <f t="shared" si="36"/>
        <v>0</v>
      </c>
      <c r="AS8" s="63">
        <f t="shared" si="36"/>
        <v>0</v>
      </c>
      <c r="AT8" s="63">
        <f t="shared" ref="AT8:BK8" si="37">IF(AT$2&gt;=$A$14,AT20*$A20,AT20)</f>
        <v>0</v>
      </c>
      <c r="AU8" s="63">
        <f t="shared" si="37"/>
        <v>0</v>
      </c>
      <c r="AV8" s="63">
        <f t="shared" si="37"/>
        <v>0</v>
      </c>
      <c r="AW8" s="63">
        <f t="shared" si="37"/>
        <v>0</v>
      </c>
      <c r="AX8" s="63">
        <f t="shared" si="37"/>
        <v>0</v>
      </c>
      <c r="AY8" s="63">
        <f t="shared" si="37"/>
        <v>0</v>
      </c>
      <c r="AZ8" s="63">
        <f t="shared" si="37"/>
        <v>0</v>
      </c>
      <c r="BA8" s="63">
        <f t="shared" si="37"/>
        <v>0</v>
      </c>
      <c r="BB8" s="63">
        <f t="shared" si="37"/>
        <v>0</v>
      </c>
      <c r="BC8" s="63">
        <f t="shared" si="37"/>
        <v>0</v>
      </c>
      <c r="BD8" s="63">
        <f t="shared" si="37"/>
        <v>0</v>
      </c>
      <c r="BE8" s="63">
        <f t="shared" si="37"/>
        <v>0</v>
      </c>
      <c r="BF8" s="63">
        <f t="shared" si="37"/>
        <v>0</v>
      </c>
      <c r="BG8" s="63">
        <f t="shared" si="37"/>
        <v>0</v>
      </c>
      <c r="BH8" s="63">
        <f t="shared" si="37"/>
        <v>0</v>
      </c>
      <c r="BI8" s="63">
        <f t="shared" si="37"/>
        <v>0</v>
      </c>
      <c r="BJ8" s="63">
        <f t="shared" si="37"/>
        <v>0</v>
      </c>
      <c r="BK8" s="63">
        <f t="shared" si="37"/>
        <v>0</v>
      </c>
      <c r="BL8" s="63">
        <f t="shared" ref="BL8:BO8" si="38">IF(BL$2&gt;=$A$14,BL20*$A20,BL20)</f>
        <v>0</v>
      </c>
      <c r="BM8" s="63">
        <f t="shared" si="38"/>
        <v>0</v>
      </c>
      <c r="BN8" s="63">
        <f t="shared" si="38"/>
        <v>0</v>
      </c>
      <c r="BO8" s="63">
        <f t="shared" si="38"/>
        <v>0</v>
      </c>
      <c r="BP8" s="63">
        <f t="shared" ref="BP8:BU8" si="39">IF(BP$2&gt;=$A$14,BP20*$A20,BP20)</f>
        <v>0</v>
      </c>
      <c r="BQ8" s="63">
        <f t="shared" si="39"/>
        <v>0</v>
      </c>
      <c r="BR8" s="63">
        <f t="shared" si="39"/>
        <v>0</v>
      </c>
      <c r="BS8" s="63">
        <f t="shared" si="39"/>
        <v>0</v>
      </c>
      <c r="BT8" s="63">
        <f t="shared" si="39"/>
        <v>0</v>
      </c>
      <c r="BU8" s="63">
        <f t="shared" si="39"/>
        <v>0</v>
      </c>
      <c r="BV8" s="63">
        <f t="shared" ref="BV8:BW8" si="40">IF(BV$2&gt;=$A$14,BV20*$A20,BV20)</f>
        <v>0</v>
      </c>
      <c r="BW8" s="63">
        <f t="shared" si="40"/>
        <v>0</v>
      </c>
      <c r="BX8" s="63">
        <f t="shared" ref="BX8:CI8" si="41">IF(BX$2&gt;=$A$14,BX20*$A20,BX20)</f>
        <v>0</v>
      </c>
      <c r="BY8" s="63">
        <f t="shared" si="41"/>
        <v>0</v>
      </c>
      <c r="BZ8" s="63">
        <f t="shared" si="41"/>
        <v>0</v>
      </c>
      <c r="CA8" s="63">
        <f t="shared" si="41"/>
        <v>0</v>
      </c>
      <c r="CB8" s="63">
        <f t="shared" si="41"/>
        <v>0</v>
      </c>
      <c r="CC8" s="63">
        <f t="shared" si="41"/>
        <v>0</v>
      </c>
      <c r="CD8" s="63">
        <f t="shared" si="41"/>
        <v>0</v>
      </c>
      <c r="CE8" s="63">
        <f t="shared" si="41"/>
        <v>0</v>
      </c>
      <c r="CF8" s="63">
        <f t="shared" si="41"/>
        <v>0</v>
      </c>
      <c r="CG8" s="63">
        <f t="shared" si="41"/>
        <v>0</v>
      </c>
      <c r="CH8" s="63">
        <f t="shared" si="41"/>
        <v>0</v>
      </c>
      <c r="CI8" s="63">
        <f t="shared" si="41"/>
        <v>0</v>
      </c>
    </row>
    <row r="9" spans="1:87">
      <c r="A9" s="269" t="s">
        <v>126</v>
      </c>
      <c r="B9" s="269" t="s">
        <v>113</v>
      </c>
      <c r="C9" s="41" t="s">
        <v>128</v>
      </c>
      <c r="D9" s="63">
        <f>IF(D$2&gt;=$A$14,D21*$A21,D21)</f>
        <v>0</v>
      </c>
      <c r="E9" s="63">
        <f t="shared" ref="E9:BK9" si="42">IF(E$2&gt;=$A$14,E21*$A21,E21)</f>
        <v>0</v>
      </c>
      <c r="F9" s="63">
        <f t="shared" si="42"/>
        <v>0</v>
      </c>
      <c r="G9" s="63">
        <f t="shared" si="42"/>
        <v>0</v>
      </c>
      <c r="H9" s="63">
        <f t="shared" si="42"/>
        <v>0</v>
      </c>
      <c r="I9" s="63">
        <f t="shared" si="42"/>
        <v>0</v>
      </c>
      <c r="J9" s="63">
        <f t="shared" si="42"/>
        <v>0</v>
      </c>
      <c r="K9" s="63">
        <f t="shared" si="42"/>
        <v>0</v>
      </c>
      <c r="L9" s="63">
        <f t="shared" si="42"/>
        <v>0</v>
      </c>
      <c r="M9" s="63">
        <f t="shared" si="42"/>
        <v>0</v>
      </c>
      <c r="N9" s="63">
        <f t="shared" si="42"/>
        <v>0</v>
      </c>
      <c r="O9" s="63">
        <f t="shared" si="42"/>
        <v>0</v>
      </c>
      <c r="P9" s="63">
        <f t="shared" si="42"/>
        <v>0</v>
      </c>
      <c r="Q9" s="63">
        <f t="shared" si="42"/>
        <v>0</v>
      </c>
      <c r="R9" s="63">
        <f t="shared" si="42"/>
        <v>0</v>
      </c>
      <c r="S9" s="63">
        <f t="shared" si="42"/>
        <v>0</v>
      </c>
      <c r="T9" s="63">
        <f t="shared" si="42"/>
        <v>0</v>
      </c>
      <c r="U9" s="63">
        <f t="shared" si="42"/>
        <v>0</v>
      </c>
      <c r="V9" s="63">
        <f t="shared" si="42"/>
        <v>0</v>
      </c>
      <c r="W9" s="63">
        <f t="shared" si="42"/>
        <v>0</v>
      </c>
      <c r="X9" s="63">
        <f t="shared" si="42"/>
        <v>0</v>
      </c>
      <c r="Y9" s="63">
        <f t="shared" si="42"/>
        <v>0</v>
      </c>
      <c r="Z9" s="63">
        <f t="shared" si="42"/>
        <v>0</v>
      </c>
      <c r="AA9" s="63">
        <f t="shared" si="42"/>
        <v>0</v>
      </c>
      <c r="AB9" s="63">
        <f t="shared" si="42"/>
        <v>0</v>
      </c>
      <c r="AC9" s="63">
        <f t="shared" si="42"/>
        <v>0</v>
      </c>
      <c r="AD9" s="63">
        <f t="shared" si="42"/>
        <v>0</v>
      </c>
      <c r="AE9" s="63">
        <f t="shared" si="42"/>
        <v>0</v>
      </c>
      <c r="AF9" s="63">
        <f t="shared" si="42"/>
        <v>0</v>
      </c>
      <c r="AG9" s="63">
        <f t="shared" si="42"/>
        <v>0</v>
      </c>
      <c r="AH9" s="63">
        <f t="shared" si="42"/>
        <v>0</v>
      </c>
      <c r="AI9" s="63">
        <f t="shared" si="42"/>
        <v>0</v>
      </c>
      <c r="AJ9" s="63">
        <f t="shared" si="42"/>
        <v>0</v>
      </c>
      <c r="AK9" s="63">
        <f t="shared" si="42"/>
        <v>0</v>
      </c>
      <c r="AL9" s="63">
        <f t="shared" si="42"/>
        <v>0</v>
      </c>
      <c r="AM9" s="63">
        <f t="shared" si="42"/>
        <v>0</v>
      </c>
      <c r="AN9" s="63">
        <f t="shared" si="42"/>
        <v>0</v>
      </c>
      <c r="AO9" s="63">
        <f t="shared" si="42"/>
        <v>0</v>
      </c>
      <c r="AP9" s="63">
        <f t="shared" si="42"/>
        <v>0</v>
      </c>
      <c r="AQ9" s="63">
        <f t="shared" si="42"/>
        <v>0</v>
      </c>
      <c r="AR9" s="63">
        <f t="shared" si="42"/>
        <v>0</v>
      </c>
      <c r="AS9" s="63">
        <f t="shared" si="42"/>
        <v>0</v>
      </c>
      <c r="AT9" s="63">
        <f t="shared" si="42"/>
        <v>0</v>
      </c>
      <c r="AU9" s="63">
        <f t="shared" si="42"/>
        <v>0</v>
      </c>
      <c r="AV9" s="63">
        <f t="shared" si="42"/>
        <v>0</v>
      </c>
      <c r="AW9" s="63">
        <f t="shared" si="42"/>
        <v>0</v>
      </c>
      <c r="AX9" s="63">
        <f t="shared" si="42"/>
        <v>0</v>
      </c>
      <c r="AY9" s="63">
        <f t="shared" si="42"/>
        <v>0</v>
      </c>
      <c r="AZ9" s="63">
        <f t="shared" si="42"/>
        <v>0</v>
      </c>
      <c r="BA9" s="63">
        <f t="shared" si="42"/>
        <v>0</v>
      </c>
      <c r="BB9" s="63">
        <f t="shared" si="42"/>
        <v>0</v>
      </c>
      <c r="BC9" s="63">
        <f t="shared" si="42"/>
        <v>0</v>
      </c>
      <c r="BD9" s="63">
        <f t="shared" si="42"/>
        <v>0</v>
      </c>
      <c r="BE9" s="63">
        <f t="shared" si="42"/>
        <v>0</v>
      </c>
      <c r="BF9" s="63">
        <f t="shared" si="42"/>
        <v>0</v>
      </c>
      <c r="BG9" s="63">
        <f t="shared" si="42"/>
        <v>0</v>
      </c>
      <c r="BH9" s="63">
        <f t="shared" si="42"/>
        <v>0</v>
      </c>
      <c r="BI9" s="63">
        <f t="shared" si="42"/>
        <v>0</v>
      </c>
      <c r="BJ9" s="63">
        <f t="shared" si="42"/>
        <v>0</v>
      </c>
      <c r="BK9" s="63">
        <f t="shared" si="42"/>
        <v>0</v>
      </c>
      <c r="BL9" s="63">
        <f t="shared" ref="BL9:BO9" si="43">IF(BL$2&gt;=$A$14,BL21*$A21,BL21)</f>
        <v>0</v>
      </c>
      <c r="BM9" s="63">
        <f t="shared" si="43"/>
        <v>0</v>
      </c>
      <c r="BN9" s="63">
        <f t="shared" si="43"/>
        <v>0</v>
      </c>
      <c r="BO9" s="63">
        <f t="shared" si="43"/>
        <v>0</v>
      </c>
      <c r="BP9" s="63">
        <f t="shared" ref="BP9:BU9" si="44">IF(BP$2&gt;=$A$14,BP21*$A21,BP21)</f>
        <v>0</v>
      </c>
      <c r="BQ9" s="63">
        <f t="shared" si="44"/>
        <v>0</v>
      </c>
      <c r="BR9" s="63">
        <f t="shared" si="44"/>
        <v>0</v>
      </c>
      <c r="BS9" s="63">
        <f t="shared" si="44"/>
        <v>0</v>
      </c>
      <c r="BT9" s="63">
        <f t="shared" si="44"/>
        <v>0</v>
      </c>
      <c r="BU9" s="63">
        <f t="shared" si="44"/>
        <v>0</v>
      </c>
      <c r="BV9" s="63">
        <f t="shared" ref="BV9:BW9" si="45">IF(BV$2&gt;=$A$14,BV21*$A21,BV21)</f>
        <v>0</v>
      </c>
      <c r="BW9" s="63">
        <f t="shared" si="45"/>
        <v>0</v>
      </c>
      <c r="BX9" s="63">
        <f t="shared" ref="BX9:CI9" si="46">IF(BX$2&gt;=$A$14,BX21*$A21,BX21)</f>
        <v>0</v>
      </c>
      <c r="BY9" s="63">
        <f t="shared" si="46"/>
        <v>0</v>
      </c>
      <c r="BZ9" s="63">
        <f t="shared" si="46"/>
        <v>0</v>
      </c>
      <c r="CA9" s="63">
        <f t="shared" si="46"/>
        <v>0</v>
      </c>
      <c r="CB9" s="63">
        <f t="shared" si="46"/>
        <v>0</v>
      </c>
      <c r="CC9" s="63">
        <f t="shared" si="46"/>
        <v>0</v>
      </c>
      <c r="CD9" s="63">
        <f t="shared" si="46"/>
        <v>0</v>
      </c>
      <c r="CE9" s="63">
        <f t="shared" si="46"/>
        <v>0</v>
      </c>
      <c r="CF9" s="63">
        <f t="shared" si="46"/>
        <v>0</v>
      </c>
      <c r="CG9" s="63">
        <f t="shared" si="46"/>
        <v>0</v>
      </c>
      <c r="CH9" s="63">
        <f t="shared" si="46"/>
        <v>0</v>
      </c>
      <c r="CI9" s="63">
        <f t="shared" si="46"/>
        <v>0</v>
      </c>
    </row>
    <row r="10" spans="1:87">
      <c r="A10" s="269" t="s">
        <v>124</v>
      </c>
      <c r="B10" s="269" t="s">
        <v>113</v>
      </c>
      <c r="C10" s="41" t="s">
        <v>129</v>
      </c>
      <c r="D10" s="63">
        <f>IF(D$2&gt;=$A$14,D22*$A22,D22)</f>
        <v>0</v>
      </c>
      <c r="E10" s="63">
        <f t="shared" ref="E10:BK10" si="47">IF(E$2&gt;=$A$14,E22*$A22,E22)</f>
        <v>0</v>
      </c>
      <c r="F10" s="63">
        <f t="shared" si="47"/>
        <v>0</v>
      </c>
      <c r="G10" s="63">
        <f t="shared" si="47"/>
        <v>0</v>
      </c>
      <c r="H10" s="63">
        <f t="shared" si="47"/>
        <v>0</v>
      </c>
      <c r="I10" s="63">
        <f t="shared" si="47"/>
        <v>0</v>
      </c>
      <c r="J10" s="63">
        <f t="shared" si="47"/>
        <v>0</v>
      </c>
      <c r="K10" s="63">
        <f t="shared" si="47"/>
        <v>0</v>
      </c>
      <c r="L10" s="63">
        <f t="shared" si="47"/>
        <v>0</v>
      </c>
      <c r="M10" s="63">
        <f t="shared" si="47"/>
        <v>0</v>
      </c>
      <c r="N10" s="63">
        <f t="shared" si="47"/>
        <v>0</v>
      </c>
      <c r="O10" s="63">
        <f t="shared" si="47"/>
        <v>0</v>
      </c>
      <c r="P10" s="63">
        <f t="shared" si="47"/>
        <v>0</v>
      </c>
      <c r="Q10" s="63">
        <f t="shared" si="47"/>
        <v>0</v>
      </c>
      <c r="R10" s="63">
        <f t="shared" si="47"/>
        <v>0</v>
      </c>
      <c r="S10" s="63">
        <f t="shared" si="47"/>
        <v>0</v>
      </c>
      <c r="T10" s="63">
        <f t="shared" si="47"/>
        <v>0</v>
      </c>
      <c r="U10" s="63">
        <f t="shared" si="47"/>
        <v>0</v>
      </c>
      <c r="V10" s="63">
        <f t="shared" si="47"/>
        <v>0</v>
      </c>
      <c r="W10" s="63">
        <f t="shared" si="47"/>
        <v>0</v>
      </c>
      <c r="X10" s="63">
        <f t="shared" si="47"/>
        <v>0</v>
      </c>
      <c r="Y10" s="63">
        <f t="shared" si="47"/>
        <v>0</v>
      </c>
      <c r="Z10" s="63">
        <f t="shared" si="47"/>
        <v>0</v>
      </c>
      <c r="AA10" s="63">
        <f t="shared" si="47"/>
        <v>0</v>
      </c>
      <c r="AB10" s="63">
        <f t="shared" si="47"/>
        <v>0</v>
      </c>
      <c r="AC10" s="63">
        <f t="shared" si="47"/>
        <v>0</v>
      </c>
      <c r="AD10" s="63">
        <f t="shared" si="47"/>
        <v>0</v>
      </c>
      <c r="AE10" s="63">
        <f t="shared" si="47"/>
        <v>0</v>
      </c>
      <c r="AF10" s="63">
        <f t="shared" si="47"/>
        <v>0</v>
      </c>
      <c r="AG10" s="63">
        <f t="shared" si="47"/>
        <v>0</v>
      </c>
      <c r="AH10" s="63">
        <f t="shared" si="47"/>
        <v>0</v>
      </c>
      <c r="AI10" s="63">
        <f t="shared" si="47"/>
        <v>0</v>
      </c>
      <c r="AJ10" s="63">
        <f t="shared" si="47"/>
        <v>0</v>
      </c>
      <c r="AK10" s="63">
        <f t="shared" si="47"/>
        <v>0</v>
      </c>
      <c r="AL10" s="63">
        <f t="shared" si="47"/>
        <v>0</v>
      </c>
      <c r="AM10" s="63">
        <f t="shared" si="47"/>
        <v>0</v>
      </c>
      <c r="AN10" s="63">
        <f t="shared" si="47"/>
        <v>0</v>
      </c>
      <c r="AO10" s="63">
        <f t="shared" si="47"/>
        <v>0</v>
      </c>
      <c r="AP10" s="63">
        <f t="shared" si="47"/>
        <v>0</v>
      </c>
      <c r="AQ10" s="63">
        <f t="shared" si="47"/>
        <v>0</v>
      </c>
      <c r="AR10" s="63">
        <f t="shared" si="47"/>
        <v>0</v>
      </c>
      <c r="AS10" s="63">
        <f t="shared" si="47"/>
        <v>0</v>
      </c>
      <c r="AT10" s="63">
        <f t="shared" si="47"/>
        <v>0</v>
      </c>
      <c r="AU10" s="63">
        <f t="shared" si="47"/>
        <v>0</v>
      </c>
      <c r="AV10" s="63">
        <f t="shared" si="47"/>
        <v>0</v>
      </c>
      <c r="AW10" s="63">
        <f t="shared" si="47"/>
        <v>0</v>
      </c>
      <c r="AX10" s="63">
        <f t="shared" si="47"/>
        <v>0</v>
      </c>
      <c r="AY10" s="63">
        <f t="shared" si="47"/>
        <v>0</v>
      </c>
      <c r="AZ10" s="63">
        <f t="shared" si="47"/>
        <v>0</v>
      </c>
      <c r="BA10" s="63">
        <f t="shared" si="47"/>
        <v>0</v>
      </c>
      <c r="BB10" s="63">
        <f t="shared" si="47"/>
        <v>0</v>
      </c>
      <c r="BC10" s="63">
        <f t="shared" si="47"/>
        <v>0</v>
      </c>
      <c r="BD10" s="63">
        <f t="shared" si="47"/>
        <v>0</v>
      </c>
      <c r="BE10" s="63">
        <f t="shared" si="47"/>
        <v>0</v>
      </c>
      <c r="BF10" s="63">
        <f t="shared" si="47"/>
        <v>0</v>
      </c>
      <c r="BG10" s="63">
        <f t="shared" si="47"/>
        <v>0</v>
      </c>
      <c r="BH10" s="63">
        <f t="shared" si="47"/>
        <v>0</v>
      </c>
      <c r="BI10" s="63">
        <f t="shared" si="47"/>
        <v>0</v>
      </c>
      <c r="BJ10" s="63">
        <f t="shared" si="47"/>
        <v>0</v>
      </c>
      <c r="BK10" s="63">
        <f t="shared" si="47"/>
        <v>0</v>
      </c>
      <c r="BL10" s="63">
        <f t="shared" ref="BL10:BO10" si="48">IF(BL$2&gt;=$A$14,BL22*$A22,BL22)</f>
        <v>0</v>
      </c>
      <c r="BM10" s="63">
        <f t="shared" si="48"/>
        <v>0</v>
      </c>
      <c r="BN10" s="63">
        <f t="shared" si="48"/>
        <v>0</v>
      </c>
      <c r="BO10" s="63">
        <f t="shared" si="48"/>
        <v>0</v>
      </c>
      <c r="BP10" s="63">
        <f t="shared" ref="BP10:BU10" si="49">IF(BP$2&gt;=$A$14,BP22*$A22,BP22)</f>
        <v>0</v>
      </c>
      <c r="BQ10" s="63">
        <f t="shared" si="49"/>
        <v>0</v>
      </c>
      <c r="BR10" s="63">
        <f t="shared" si="49"/>
        <v>0</v>
      </c>
      <c r="BS10" s="63">
        <f t="shared" si="49"/>
        <v>0</v>
      </c>
      <c r="BT10" s="63">
        <f t="shared" si="49"/>
        <v>0</v>
      </c>
      <c r="BU10" s="63">
        <f t="shared" si="49"/>
        <v>0</v>
      </c>
      <c r="BV10" s="63">
        <f t="shared" ref="BV10:BW10" si="50">IF(BV$2&gt;=$A$14,BV22*$A22,BV22)</f>
        <v>0</v>
      </c>
      <c r="BW10" s="63">
        <f t="shared" si="50"/>
        <v>0</v>
      </c>
      <c r="BX10" s="63">
        <f t="shared" ref="BX10:CI10" si="51">IF(BX$2&gt;=$A$14,BX22*$A22,BX22)</f>
        <v>0</v>
      </c>
      <c r="BY10" s="63">
        <f t="shared" si="51"/>
        <v>0</v>
      </c>
      <c r="BZ10" s="63">
        <f t="shared" si="51"/>
        <v>0</v>
      </c>
      <c r="CA10" s="63">
        <f t="shared" si="51"/>
        <v>0</v>
      </c>
      <c r="CB10" s="63">
        <f t="shared" si="51"/>
        <v>0</v>
      </c>
      <c r="CC10" s="63">
        <f t="shared" si="51"/>
        <v>0</v>
      </c>
      <c r="CD10" s="63">
        <f t="shared" si="51"/>
        <v>0</v>
      </c>
      <c r="CE10" s="63">
        <f t="shared" si="51"/>
        <v>0</v>
      </c>
      <c r="CF10" s="63">
        <f t="shared" si="51"/>
        <v>0</v>
      </c>
      <c r="CG10" s="63">
        <f t="shared" si="51"/>
        <v>0</v>
      </c>
      <c r="CH10" s="63">
        <f t="shared" si="51"/>
        <v>0</v>
      </c>
      <c r="CI10" s="63">
        <f t="shared" si="51"/>
        <v>0</v>
      </c>
    </row>
    <row r="13" spans="1:87">
      <c r="A13" s="62" t="s">
        <v>99</v>
      </c>
      <c r="B13" s="62"/>
      <c r="C13" s="62" t="s">
        <v>98</v>
      </c>
    </row>
    <row r="14" spans="1:87">
      <c r="A14" s="42">
        <v>42430</v>
      </c>
      <c r="B14" s="42"/>
      <c r="C14" s="41"/>
      <c r="D14" s="42"/>
      <c r="E14" s="42"/>
      <c r="F14" s="42"/>
      <c r="G14" s="42"/>
      <c r="H14" s="42"/>
      <c r="I14" s="42"/>
      <c r="J14" s="42"/>
      <c r="K14" s="42"/>
      <c r="L14" s="42"/>
      <c r="M14" s="42"/>
      <c r="N14" s="42"/>
      <c r="O14" s="42"/>
      <c r="P14" s="42"/>
      <c r="Q14" s="42"/>
      <c r="R14" s="42"/>
      <c r="S14" s="42"/>
      <c r="T14" s="42"/>
      <c r="U14" s="42"/>
      <c r="V14" s="42"/>
      <c r="W14" s="42"/>
      <c r="X14" s="42"/>
      <c r="Y14" s="42"/>
      <c r="Z14" s="42"/>
      <c r="AA14" s="42"/>
      <c r="AB14" s="42"/>
      <c r="AC14" s="42"/>
      <c r="AD14" s="42"/>
      <c r="AE14" s="42"/>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2"/>
      <c r="BD14" s="42"/>
      <c r="BE14" s="42"/>
      <c r="BF14" s="42"/>
      <c r="BG14" s="42"/>
      <c r="BH14" s="42"/>
      <c r="BI14" s="42"/>
      <c r="BJ14" s="42"/>
      <c r="BK14" s="42"/>
      <c r="BL14" s="42"/>
      <c r="BM14" s="42"/>
      <c r="BN14" s="42"/>
      <c r="BO14" s="42"/>
      <c r="BP14" s="42"/>
      <c r="BQ14" s="42"/>
      <c r="BR14" s="42"/>
      <c r="BS14" s="42"/>
      <c r="BT14" s="42"/>
      <c r="BU14" s="42"/>
      <c r="BV14" s="42"/>
      <c r="BW14" s="42"/>
      <c r="BX14" s="42"/>
      <c r="BY14" s="42"/>
      <c r="BZ14" s="42"/>
      <c r="CA14" s="42"/>
      <c r="CB14" s="42"/>
      <c r="CC14" s="42"/>
      <c r="CD14" s="42"/>
      <c r="CE14" s="42"/>
      <c r="CF14" s="42"/>
      <c r="CG14" s="42"/>
      <c r="CH14" s="42"/>
      <c r="CI14" s="42"/>
    </row>
    <row r="15" spans="1:87">
      <c r="A15" s="61">
        <v>1</v>
      </c>
      <c r="B15" s="61"/>
      <c r="C15" s="41" t="s">
        <v>65</v>
      </c>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c r="BE15" s="44"/>
      <c r="BF15" s="44"/>
      <c r="BG15" s="44"/>
      <c r="BH15" s="44"/>
      <c r="BI15" s="44"/>
      <c r="BJ15" s="44"/>
      <c r="BK15" s="44"/>
      <c r="BL15" s="44"/>
      <c r="BM15" s="44"/>
      <c r="BN15" s="44"/>
      <c r="BO15" s="44"/>
      <c r="BP15" s="44"/>
      <c r="BQ15" s="44"/>
      <c r="BR15" s="44"/>
      <c r="BS15" s="44"/>
      <c r="BT15" s="44"/>
      <c r="BU15" s="44"/>
      <c r="BV15" s="44"/>
      <c r="BW15" s="44"/>
      <c r="BX15" s="44"/>
      <c r="BY15" s="44"/>
      <c r="BZ15" s="44"/>
      <c r="CA15" s="44"/>
      <c r="CB15" s="44"/>
      <c r="CC15" s="44"/>
      <c r="CD15" s="44"/>
      <c r="CE15" s="44"/>
      <c r="CF15" s="44"/>
      <c r="CG15" s="44"/>
      <c r="CH15" s="44"/>
      <c r="CI15" s="44"/>
    </row>
    <row r="16" spans="1:87">
      <c r="A16" s="61">
        <v>1</v>
      </c>
      <c r="B16" s="61"/>
      <c r="C16" s="41" t="s">
        <v>64</v>
      </c>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c r="AH16" s="44"/>
      <c r="AI16" s="44"/>
      <c r="AJ16" s="44"/>
      <c r="AK16" s="44"/>
      <c r="AL16" s="44"/>
      <c r="AM16" s="44"/>
      <c r="AN16" s="44"/>
      <c r="AO16" s="44"/>
      <c r="AP16" s="44"/>
      <c r="AQ16" s="44"/>
      <c r="AR16" s="44"/>
      <c r="AS16" s="44"/>
      <c r="AT16" s="44"/>
      <c r="AU16" s="44"/>
      <c r="AV16" s="44"/>
      <c r="AW16" s="44"/>
      <c r="AX16" s="44"/>
      <c r="AY16" s="44"/>
      <c r="AZ16" s="44"/>
      <c r="BA16" s="44"/>
      <c r="BB16" s="44"/>
      <c r="BC16" s="44"/>
      <c r="BD16" s="44"/>
      <c r="BE16" s="44"/>
      <c r="BF16" s="44"/>
      <c r="BG16" s="44"/>
      <c r="BH16" s="44"/>
      <c r="BI16" s="44"/>
      <c r="BJ16" s="44"/>
      <c r="BK16" s="44"/>
      <c r="BL16" s="44"/>
      <c r="BM16" s="44"/>
      <c r="BN16" s="44"/>
      <c r="BO16" s="44"/>
      <c r="BP16" s="44"/>
      <c r="BQ16" s="44"/>
      <c r="BR16" s="44"/>
      <c r="BS16" s="44"/>
      <c r="BT16" s="44"/>
      <c r="BU16" s="44"/>
      <c r="BV16" s="44"/>
      <c r="BW16" s="44"/>
      <c r="BX16" s="44"/>
      <c r="BY16" s="44"/>
      <c r="BZ16" s="44"/>
      <c r="CA16" s="44"/>
      <c r="CB16" s="44"/>
      <c r="CC16" s="44"/>
      <c r="CD16" s="44"/>
      <c r="CE16" s="44"/>
      <c r="CF16" s="44"/>
      <c r="CG16" s="44"/>
      <c r="CH16" s="44"/>
      <c r="CI16" s="44"/>
    </row>
    <row r="17" spans="1:87">
      <c r="A17" s="61">
        <v>1</v>
      </c>
      <c r="B17" s="61"/>
      <c r="C17" s="41" t="s">
        <v>46</v>
      </c>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c r="AH17" s="44"/>
      <c r="AI17" s="44"/>
      <c r="AJ17" s="44"/>
      <c r="AK17" s="44"/>
      <c r="AL17" s="44"/>
      <c r="AM17" s="44"/>
      <c r="AN17" s="44"/>
      <c r="AO17" s="44"/>
      <c r="AP17" s="44"/>
      <c r="AQ17" s="44"/>
      <c r="AR17" s="44"/>
      <c r="AS17" s="44"/>
      <c r="AT17" s="44"/>
      <c r="AU17" s="44"/>
      <c r="AV17" s="44"/>
      <c r="AW17" s="44"/>
      <c r="AX17" s="44"/>
      <c r="AY17" s="44"/>
      <c r="AZ17" s="44"/>
      <c r="BA17" s="44"/>
      <c r="BB17" s="44"/>
      <c r="BC17" s="44"/>
      <c r="BD17" s="44"/>
      <c r="BE17" s="44"/>
      <c r="BF17" s="44"/>
      <c r="BG17" s="44"/>
      <c r="BH17" s="44"/>
      <c r="BI17" s="44"/>
      <c r="BJ17" s="44"/>
      <c r="BK17" s="44"/>
      <c r="BL17" s="44"/>
      <c r="BM17" s="44"/>
      <c r="BN17" s="44"/>
      <c r="BO17" s="44"/>
      <c r="BP17" s="44"/>
      <c r="BQ17" s="44"/>
      <c r="BR17" s="44"/>
      <c r="BS17" s="44"/>
      <c r="BT17" s="44"/>
      <c r="BU17" s="44"/>
      <c r="BV17" s="44"/>
      <c r="BW17" s="44"/>
      <c r="BX17" s="44"/>
      <c r="BY17" s="44"/>
      <c r="BZ17" s="44"/>
      <c r="CA17" s="44"/>
      <c r="CB17" s="44"/>
      <c r="CC17" s="44"/>
      <c r="CD17" s="44"/>
      <c r="CE17" s="44"/>
      <c r="CF17" s="44"/>
      <c r="CG17" s="44"/>
      <c r="CH17" s="44"/>
      <c r="CI17" s="44"/>
    </row>
    <row r="18" spans="1:87">
      <c r="A18" s="61">
        <v>1</v>
      </c>
      <c r="B18" s="61"/>
      <c r="C18" s="41" t="s">
        <v>63</v>
      </c>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c r="AH18" s="44"/>
      <c r="AI18" s="44"/>
      <c r="AJ18" s="44"/>
      <c r="AK18" s="44"/>
      <c r="AL18" s="44"/>
      <c r="AM18" s="44"/>
      <c r="AN18" s="44"/>
      <c r="AO18" s="44"/>
      <c r="AP18" s="44"/>
      <c r="AQ18" s="44"/>
      <c r="AR18" s="44"/>
      <c r="AS18" s="44"/>
      <c r="AT18" s="44"/>
      <c r="AU18" s="44"/>
      <c r="AV18" s="44"/>
      <c r="AW18" s="44"/>
      <c r="AX18" s="44"/>
      <c r="AY18" s="44"/>
      <c r="AZ18" s="44"/>
      <c r="BA18" s="44"/>
      <c r="BB18" s="44"/>
      <c r="BC18" s="44"/>
      <c r="BD18" s="44"/>
      <c r="BE18" s="44"/>
      <c r="BF18" s="44"/>
      <c r="BG18" s="44"/>
      <c r="BH18" s="44"/>
      <c r="BI18" s="44"/>
      <c r="BJ18" s="44"/>
      <c r="BK18" s="44"/>
      <c r="BL18" s="44"/>
      <c r="BM18" s="44"/>
      <c r="BN18" s="44"/>
      <c r="BO18" s="44"/>
      <c r="BP18" s="44"/>
      <c r="BQ18" s="44"/>
      <c r="BR18" s="44"/>
      <c r="BS18" s="44"/>
      <c r="BT18" s="44"/>
      <c r="BU18" s="44"/>
      <c r="BV18" s="44"/>
      <c r="BW18" s="44"/>
      <c r="BX18" s="44"/>
      <c r="BY18" s="44"/>
      <c r="BZ18" s="44"/>
      <c r="CA18" s="44"/>
      <c r="CB18" s="44"/>
      <c r="CC18" s="44"/>
      <c r="CD18" s="44"/>
      <c r="CE18" s="44"/>
      <c r="CF18" s="44"/>
      <c r="CG18" s="44"/>
      <c r="CH18" s="44"/>
      <c r="CI18" s="44"/>
    </row>
    <row r="19" spans="1:87">
      <c r="A19" s="61">
        <v>1</v>
      </c>
      <c r="B19" s="61"/>
      <c r="C19" s="41" t="s">
        <v>45</v>
      </c>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c r="AH19" s="44"/>
      <c r="AI19" s="44"/>
      <c r="AJ19" s="44"/>
      <c r="AK19" s="44"/>
      <c r="AL19" s="44"/>
      <c r="AM19" s="44"/>
      <c r="AN19" s="44"/>
      <c r="AO19" s="44"/>
      <c r="AP19" s="44"/>
      <c r="AQ19" s="44"/>
      <c r="AR19" s="44"/>
      <c r="AS19" s="44"/>
      <c r="AT19" s="44"/>
      <c r="AU19" s="44"/>
      <c r="AV19" s="44"/>
      <c r="AW19" s="44"/>
      <c r="AX19" s="44"/>
      <c r="AY19" s="44"/>
      <c r="AZ19" s="44"/>
      <c r="BA19" s="44"/>
      <c r="BB19" s="44"/>
      <c r="BC19" s="44"/>
      <c r="BD19" s="44"/>
      <c r="BE19" s="44"/>
      <c r="BF19" s="44"/>
      <c r="BG19" s="44"/>
      <c r="BH19" s="44"/>
      <c r="BI19" s="44"/>
      <c r="BJ19" s="44"/>
      <c r="BK19" s="44"/>
      <c r="BL19" s="44"/>
      <c r="BM19" s="44"/>
      <c r="BN19" s="44"/>
      <c r="BO19" s="44"/>
      <c r="BP19" s="44"/>
      <c r="BQ19" s="44"/>
      <c r="BR19" s="44"/>
      <c r="BS19" s="44"/>
      <c r="BT19" s="44"/>
      <c r="BU19" s="44"/>
      <c r="BV19" s="44"/>
      <c r="BW19" s="44"/>
      <c r="BX19" s="44"/>
      <c r="BY19" s="44"/>
      <c r="BZ19" s="44"/>
      <c r="CA19" s="44"/>
      <c r="CB19" s="44"/>
      <c r="CC19" s="44"/>
      <c r="CD19" s="44"/>
      <c r="CE19" s="44"/>
      <c r="CF19" s="44"/>
      <c r="CG19" s="44"/>
      <c r="CH19" s="44"/>
      <c r="CI19" s="44"/>
    </row>
    <row r="20" spans="1:87">
      <c r="A20" s="61">
        <v>1</v>
      </c>
      <c r="B20" s="61"/>
      <c r="C20" s="41" t="s">
        <v>62</v>
      </c>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4"/>
      <c r="AM20" s="44"/>
      <c r="AN20" s="44"/>
      <c r="AO20" s="44"/>
      <c r="AP20" s="44"/>
      <c r="AQ20" s="44"/>
      <c r="AR20" s="44"/>
      <c r="AS20" s="44"/>
      <c r="AT20" s="44"/>
      <c r="AU20" s="44"/>
      <c r="AV20" s="44"/>
      <c r="AW20" s="44"/>
      <c r="AX20" s="44"/>
      <c r="AY20" s="44"/>
      <c r="AZ20" s="44"/>
      <c r="BA20" s="44"/>
      <c r="BB20" s="44"/>
      <c r="BC20" s="44"/>
      <c r="BD20" s="44"/>
      <c r="BE20" s="44"/>
      <c r="BF20" s="44"/>
      <c r="BG20" s="44"/>
      <c r="BH20" s="44"/>
      <c r="BI20" s="44"/>
      <c r="BJ20" s="44"/>
      <c r="BK20" s="44"/>
      <c r="BL20" s="44"/>
      <c r="BM20" s="44"/>
      <c r="BN20" s="44"/>
      <c r="BO20" s="44"/>
      <c r="BP20" s="44"/>
      <c r="BQ20" s="44"/>
      <c r="BR20" s="44"/>
      <c r="BS20" s="44"/>
      <c r="BT20" s="44"/>
      <c r="BU20" s="44"/>
      <c r="BV20" s="44"/>
      <c r="BW20" s="44"/>
      <c r="BX20" s="44"/>
      <c r="BY20" s="44"/>
      <c r="BZ20" s="44"/>
      <c r="CA20" s="44"/>
      <c r="CB20" s="44"/>
      <c r="CC20" s="44"/>
      <c r="CD20" s="44"/>
      <c r="CE20" s="44"/>
      <c r="CF20" s="44"/>
      <c r="CG20" s="44"/>
      <c r="CH20" s="44"/>
      <c r="CI20" s="44"/>
    </row>
    <row r="21" spans="1:87">
      <c r="A21" s="61">
        <v>1</v>
      </c>
      <c r="B21" s="61"/>
      <c r="C21" s="41" t="s">
        <v>130</v>
      </c>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c r="BE21" s="44"/>
      <c r="BF21" s="44"/>
      <c r="BG21" s="44"/>
      <c r="BH21" s="44"/>
      <c r="BI21" s="44"/>
      <c r="BJ21" s="44"/>
      <c r="BK21" s="44"/>
      <c r="BL21" s="44"/>
      <c r="BM21" s="44"/>
      <c r="BN21" s="44"/>
      <c r="BO21" s="44"/>
      <c r="BP21" s="44"/>
      <c r="BQ21" s="44"/>
      <c r="BR21" s="44"/>
      <c r="BS21" s="44"/>
      <c r="BT21" s="44"/>
      <c r="BU21" s="44"/>
      <c r="BV21" s="44"/>
      <c r="BW21" s="44"/>
      <c r="BX21" s="44"/>
      <c r="BY21" s="44"/>
      <c r="BZ21" s="44"/>
      <c r="CA21" s="44"/>
      <c r="CB21" s="44"/>
      <c r="CC21" s="44"/>
      <c r="CD21" s="44"/>
      <c r="CE21" s="44"/>
      <c r="CF21" s="44"/>
      <c r="CG21" s="44"/>
      <c r="CH21" s="44"/>
      <c r="CI21" s="44"/>
    </row>
    <row r="22" spans="1:87">
      <c r="A22" s="61">
        <v>1</v>
      </c>
      <c r="B22" s="61"/>
      <c r="C22" s="41" t="s">
        <v>131</v>
      </c>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4"/>
      <c r="AG22" s="44"/>
      <c r="AH22" s="44"/>
      <c r="AI22" s="44"/>
      <c r="AJ22" s="44"/>
      <c r="AK22" s="44"/>
      <c r="AL22" s="44"/>
      <c r="AM22" s="44"/>
      <c r="AN22" s="44"/>
      <c r="AO22" s="44"/>
      <c r="AP22" s="44"/>
      <c r="AQ22" s="44"/>
      <c r="AR22" s="44"/>
      <c r="AS22" s="44"/>
      <c r="AT22" s="44"/>
      <c r="AU22" s="44"/>
      <c r="AV22" s="44"/>
      <c r="AW22" s="44"/>
      <c r="AX22" s="44"/>
      <c r="AY22" s="44"/>
      <c r="AZ22" s="44"/>
      <c r="BA22" s="44"/>
      <c r="BB22" s="44"/>
      <c r="BC22" s="44"/>
      <c r="BD22" s="44"/>
      <c r="BE22" s="44"/>
      <c r="BF22" s="44"/>
      <c r="BG22" s="44"/>
      <c r="BH22" s="44"/>
      <c r="BI22" s="44"/>
      <c r="BJ22" s="44"/>
      <c r="BK22" s="44"/>
      <c r="BL22" s="44"/>
      <c r="BM22" s="44"/>
      <c r="BN22" s="44"/>
      <c r="BO22" s="44"/>
      <c r="BP22" s="44"/>
      <c r="BQ22" s="44"/>
      <c r="BR22" s="44"/>
      <c r="BS22" s="44"/>
      <c r="BT22" s="44"/>
      <c r="BU22" s="44"/>
      <c r="BV22" s="44"/>
      <c r="BW22" s="44"/>
      <c r="BX22" s="44"/>
      <c r="BY22" s="44"/>
      <c r="BZ22" s="44"/>
      <c r="CA22" s="44"/>
      <c r="CB22" s="44"/>
      <c r="CC22" s="44"/>
      <c r="CD22" s="44"/>
      <c r="CE22" s="44"/>
      <c r="CF22" s="44"/>
      <c r="CG22" s="44"/>
      <c r="CH22" s="44"/>
      <c r="CI22" s="4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77"/>
  <sheetViews>
    <sheetView topLeftCell="A4" zoomScale="85" zoomScaleNormal="85" workbookViewId="0">
      <pane ySplit="1" topLeftCell="A155" activePane="bottomLeft" state="frozen"/>
      <selection activeCell="A4" sqref="A4"/>
      <selection pane="bottomLeft" activeCell="C177" sqref="C177"/>
    </sheetView>
  </sheetViews>
  <sheetFormatPr defaultColWidth="9.109375" defaultRowHeight="14.4"/>
  <cols>
    <col min="1" max="1" width="38.6640625" style="126" bestFit="1" customWidth="1"/>
    <col min="2" max="2" width="21.6640625" style="126" customWidth="1"/>
    <col min="3" max="3" width="18.6640625" style="126" customWidth="1"/>
    <col min="4" max="16384" width="9.109375" style="126"/>
  </cols>
  <sheetData>
    <row r="1" spans="1:3" hidden="1">
      <c r="A1" s="125" t="s">
        <v>140</v>
      </c>
    </row>
    <row r="2" spans="1:3" hidden="1">
      <c r="A2" s="127" t="s">
        <v>141</v>
      </c>
    </row>
    <row r="3" spans="1:3" ht="15" hidden="1" customHeight="1">
      <c r="A3" s="227" t="s">
        <v>142</v>
      </c>
    </row>
    <row r="4" spans="1:3" ht="57.6">
      <c r="A4" s="228" t="s">
        <v>143</v>
      </c>
      <c r="B4" s="233" t="s">
        <v>144</v>
      </c>
    </row>
    <row r="5" spans="1:3">
      <c r="A5" s="229" t="s">
        <v>145</v>
      </c>
      <c r="B5" s="234">
        <v>633677.71629668854</v>
      </c>
    </row>
    <row r="6" spans="1:3">
      <c r="A6" s="229" t="s">
        <v>146</v>
      </c>
      <c r="B6" s="234">
        <v>400515.50000000012</v>
      </c>
    </row>
    <row r="7" spans="1:3">
      <c r="A7" s="229" t="s">
        <v>147</v>
      </c>
      <c r="B7" s="234">
        <v>280765.49999999988</v>
      </c>
    </row>
    <row r="8" spans="1:3">
      <c r="A8" s="229" t="s">
        <v>148</v>
      </c>
      <c r="B8" s="234">
        <v>381124.50000000134</v>
      </c>
    </row>
    <row r="9" spans="1:3">
      <c r="A9" s="229" t="s">
        <v>149</v>
      </c>
      <c r="B9" s="234">
        <v>1297410.8755148812</v>
      </c>
      <c r="C9" s="128"/>
    </row>
    <row r="10" spans="1:3">
      <c r="A10" s="229" t="s">
        <v>150</v>
      </c>
      <c r="B10" s="234">
        <v>828135.50000000116</v>
      </c>
    </row>
    <row r="11" spans="1:3">
      <c r="A11" s="229" t="s">
        <v>151</v>
      </c>
      <c r="B11" s="234">
        <v>198507</v>
      </c>
    </row>
    <row r="12" spans="1:3">
      <c r="A12" s="229" t="s">
        <v>152</v>
      </c>
      <c r="B12" s="234">
        <v>429122.00000000017</v>
      </c>
    </row>
    <row r="13" spans="1:3">
      <c r="A13" s="230" t="s">
        <v>153</v>
      </c>
      <c r="B13" s="234">
        <v>1944686.0000000005</v>
      </c>
    </row>
    <row r="14" spans="1:3">
      <c r="A14" s="229" t="s">
        <v>154</v>
      </c>
      <c r="B14" s="234">
        <v>1702186.5000000016</v>
      </c>
    </row>
    <row r="15" spans="1:3">
      <c r="A15" s="229" t="s">
        <v>155</v>
      </c>
      <c r="B15" s="234">
        <v>2446514.5000000005</v>
      </c>
    </row>
    <row r="16" spans="1:3">
      <c r="A16" s="229" t="s">
        <v>156</v>
      </c>
      <c r="B16" s="234">
        <v>653449.49999999988</v>
      </c>
    </row>
    <row r="17" spans="1:3">
      <c r="A17" s="229" t="s">
        <v>157</v>
      </c>
      <c r="B17" s="234">
        <v>667229.00000000012</v>
      </c>
    </row>
    <row r="18" spans="1:3">
      <c r="A18" s="229" t="s">
        <v>158</v>
      </c>
      <c r="B18" s="234">
        <v>579490.49999999988</v>
      </c>
    </row>
    <row r="19" spans="1:3">
      <c r="A19" s="229" t="s">
        <v>159</v>
      </c>
      <c r="B19" s="234">
        <v>1361290.9999999998</v>
      </c>
    </row>
    <row r="20" spans="1:3">
      <c r="A20" s="229" t="s">
        <v>160</v>
      </c>
      <c r="B20" s="234">
        <v>417070.49999999983</v>
      </c>
    </row>
    <row r="21" spans="1:3">
      <c r="A21" s="229" t="s">
        <v>161</v>
      </c>
      <c r="B21" s="234">
        <v>343591.49999999994</v>
      </c>
    </row>
    <row r="22" spans="1:3">
      <c r="A22" s="229" t="s">
        <v>162</v>
      </c>
      <c r="B22" s="235">
        <v>981890.24193345034</v>
      </c>
    </row>
    <row r="23" spans="1:3">
      <c r="A23" s="229" t="s">
        <v>163</v>
      </c>
      <c r="B23" s="234">
        <v>1913201.9999999995</v>
      </c>
    </row>
    <row r="24" spans="1:3">
      <c r="A24" s="230" t="s">
        <v>164</v>
      </c>
      <c r="B24" s="234">
        <v>529467.00000000023</v>
      </c>
    </row>
    <row r="25" spans="1:3">
      <c r="A25" s="229" t="s">
        <v>165</v>
      </c>
      <c r="B25" s="238">
        <v>1837049</v>
      </c>
      <c r="C25" s="126" t="s">
        <v>341</v>
      </c>
    </row>
    <row r="26" spans="1:3">
      <c r="A26" s="229" t="s">
        <v>166</v>
      </c>
      <c r="B26" s="234">
        <v>4434421.9647900388</v>
      </c>
    </row>
    <row r="27" spans="1:3">
      <c r="A27" s="229" t="s">
        <v>167</v>
      </c>
      <c r="B27" s="234">
        <v>448047.50000000012</v>
      </c>
    </row>
    <row r="28" spans="1:3">
      <c r="A28" s="229" t="s">
        <v>139</v>
      </c>
      <c r="B28" s="234">
        <v>721269.49999999988</v>
      </c>
    </row>
    <row r="29" spans="1:3">
      <c r="A29" s="229" t="s">
        <v>168</v>
      </c>
      <c r="B29" s="234">
        <v>1411849.0948953065</v>
      </c>
    </row>
    <row r="30" spans="1:3">
      <c r="A30" s="229" t="s">
        <v>169</v>
      </c>
      <c r="B30" s="234">
        <v>2989343.4559849654</v>
      </c>
    </row>
    <row r="31" spans="1:3">
      <c r="A31" s="229" t="s">
        <v>170</v>
      </c>
      <c r="B31" s="234">
        <v>695815.99999999965</v>
      </c>
    </row>
    <row r="32" spans="1:3">
      <c r="A32" s="230" t="s">
        <v>171</v>
      </c>
      <c r="B32" s="234">
        <v>230546.00000000017</v>
      </c>
    </row>
    <row r="33" spans="1:3">
      <c r="A33" s="229" t="s">
        <v>172</v>
      </c>
      <c r="B33" s="234">
        <v>808500.00000000035</v>
      </c>
    </row>
    <row r="34" spans="1:3">
      <c r="A34" s="229" t="s">
        <v>173</v>
      </c>
      <c r="B34" s="234">
        <v>290440.5</v>
      </c>
      <c r="C34" s="128"/>
    </row>
    <row r="35" spans="1:3">
      <c r="A35" s="231" t="s">
        <v>174</v>
      </c>
      <c r="B35" s="234">
        <v>331112.50000000105</v>
      </c>
    </row>
    <row r="36" spans="1:3">
      <c r="A36" s="229" t="s">
        <v>175</v>
      </c>
      <c r="B36" s="234">
        <v>971223.5</v>
      </c>
    </row>
    <row r="37" spans="1:3">
      <c r="A37" s="230" t="s">
        <v>176</v>
      </c>
      <c r="B37" s="234">
        <v>211972.49999999988</v>
      </c>
    </row>
    <row r="38" spans="1:3">
      <c r="A38" s="229" t="s">
        <v>177</v>
      </c>
      <c r="B38" s="234">
        <v>48237388.575784519</v>
      </c>
      <c r="C38" s="128"/>
    </row>
    <row r="39" spans="1:3">
      <c r="A39" s="229" t="s">
        <v>178</v>
      </c>
      <c r="B39" s="234">
        <v>1551585.5</v>
      </c>
    </row>
    <row r="40" spans="1:3">
      <c r="A40" s="229" t="s">
        <v>179</v>
      </c>
      <c r="B40" s="234">
        <v>891392.50000000023</v>
      </c>
    </row>
    <row r="41" spans="1:3">
      <c r="A41" s="229" t="s">
        <v>180</v>
      </c>
      <c r="B41" s="234">
        <v>191957.00000000006</v>
      </c>
    </row>
    <row r="42" spans="1:3">
      <c r="A42" s="229" t="s">
        <v>181</v>
      </c>
      <c r="B42" s="235">
        <v>2629224</v>
      </c>
    </row>
    <row r="43" spans="1:3">
      <c r="A43" s="229" t="s">
        <v>182</v>
      </c>
      <c r="B43" s="234">
        <v>2123274.5645636567</v>
      </c>
    </row>
    <row r="44" spans="1:3">
      <c r="A44" s="229" t="s">
        <v>183</v>
      </c>
      <c r="B44" s="234">
        <v>125321.50000000004</v>
      </c>
    </row>
    <row r="45" spans="1:3">
      <c r="A45" s="229" t="s">
        <v>184</v>
      </c>
      <c r="B45" s="234">
        <v>323653.49999999994</v>
      </c>
    </row>
    <row r="46" spans="1:3">
      <c r="A46" s="229" t="s">
        <v>185</v>
      </c>
      <c r="B46" s="235">
        <v>2360946.1</v>
      </c>
    </row>
    <row r="47" spans="1:3">
      <c r="A47" s="229" t="s">
        <v>186</v>
      </c>
      <c r="B47" s="234">
        <v>696949.00000000023</v>
      </c>
    </row>
    <row r="48" spans="1:3">
      <c r="A48" s="229" t="s">
        <v>187</v>
      </c>
      <c r="B48" s="234">
        <v>758039.50000000035</v>
      </c>
    </row>
    <row r="49" spans="1:2">
      <c r="A49" s="229" t="s">
        <v>188</v>
      </c>
      <c r="B49" s="234">
        <v>2248449.1911585475</v>
      </c>
    </row>
    <row r="50" spans="1:2">
      <c r="A50" s="229" t="s">
        <v>189</v>
      </c>
      <c r="B50" s="234">
        <v>1868068.4906140761</v>
      </c>
    </row>
    <row r="51" spans="1:2">
      <c r="A51" s="230" t="s">
        <v>190</v>
      </c>
      <c r="B51" s="234">
        <v>370737.5</v>
      </c>
    </row>
    <row r="52" spans="1:2">
      <c r="A52" s="229" t="s">
        <v>191</v>
      </c>
      <c r="B52" s="234">
        <v>46598392.537490644</v>
      </c>
    </row>
    <row r="53" spans="1:2">
      <c r="A53" s="229" t="s">
        <v>192</v>
      </c>
      <c r="B53" s="234">
        <v>433374.99999999959</v>
      </c>
    </row>
    <row r="54" spans="1:2">
      <c r="A54" s="229" t="s">
        <v>193</v>
      </c>
      <c r="B54" s="234">
        <v>1334832.5000000002</v>
      </c>
    </row>
    <row r="55" spans="1:2">
      <c r="A55" s="229" t="s">
        <v>194</v>
      </c>
      <c r="B55" s="234">
        <v>454037.49999999988</v>
      </c>
    </row>
    <row r="56" spans="1:2">
      <c r="A56" s="229" t="s">
        <v>195</v>
      </c>
      <c r="B56" s="234">
        <v>178171.00000000003</v>
      </c>
    </row>
    <row r="57" spans="1:2">
      <c r="A57" s="229" t="s">
        <v>196</v>
      </c>
      <c r="B57" s="234">
        <v>1126036.5</v>
      </c>
    </row>
    <row r="58" spans="1:2">
      <c r="A58" s="229" t="s">
        <v>138</v>
      </c>
      <c r="B58" s="234">
        <v>2166030.6278890991</v>
      </c>
    </row>
    <row r="59" spans="1:2">
      <c r="A59" s="229" t="s">
        <v>197</v>
      </c>
      <c r="B59" s="234">
        <v>290600.5</v>
      </c>
    </row>
    <row r="60" spans="1:2">
      <c r="A60" s="229" t="s">
        <v>198</v>
      </c>
      <c r="B60" s="234">
        <v>527270.49999999977</v>
      </c>
    </row>
    <row r="61" spans="1:2">
      <c r="A61" s="229" t="s">
        <v>199</v>
      </c>
      <c r="B61" s="234">
        <v>212758.50000000076</v>
      </c>
    </row>
    <row r="62" spans="1:2">
      <c r="A62" s="229" t="s">
        <v>200</v>
      </c>
      <c r="B62" s="234">
        <v>730407.00000000012</v>
      </c>
    </row>
    <row r="63" spans="1:2">
      <c r="A63" s="229" t="s">
        <v>201</v>
      </c>
      <c r="B63" s="234">
        <v>377420.49999999988</v>
      </c>
    </row>
    <row r="64" spans="1:2">
      <c r="A64" s="231" t="s">
        <v>202</v>
      </c>
      <c r="B64" s="234">
        <v>841615.99999999953</v>
      </c>
    </row>
    <row r="65" spans="1:2">
      <c r="A65" s="229" t="s">
        <v>203</v>
      </c>
      <c r="B65" s="234">
        <v>717602.49999999988</v>
      </c>
    </row>
    <row r="66" spans="1:2">
      <c r="A66" s="229" t="s">
        <v>204</v>
      </c>
      <c r="B66" s="234">
        <v>12173546.033612398</v>
      </c>
    </row>
    <row r="67" spans="1:2">
      <c r="A67" s="229" t="s">
        <v>205</v>
      </c>
      <c r="B67" s="234">
        <v>3576316.084122458</v>
      </c>
    </row>
    <row r="68" spans="1:2">
      <c r="A68" s="229" t="s">
        <v>206</v>
      </c>
      <c r="B68" s="234">
        <v>669285.00000000023</v>
      </c>
    </row>
    <row r="69" spans="1:2">
      <c r="A69" s="229" t="s">
        <v>207</v>
      </c>
      <c r="B69" s="234">
        <v>1288968.9999999995</v>
      </c>
    </row>
    <row r="70" spans="1:2">
      <c r="A70" s="229" t="s">
        <v>208</v>
      </c>
      <c r="B70" s="234">
        <v>1370235.4999999995</v>
      </c>
    </row>
    <row r="71" spans="1:2">
      <c r="A71" s="229" t="s">
        <v>209</v>
      </c>
      <c r="B71" s="234">
        <v>708897</v>
      </c>
    </row>
    <row r="72" spans="1:2">
      <c r="A72" s="229" t="s">
        <v>210</v>
      </c>
      <c r="B72" s="234">
        <v>817264.00000000012</v>
      </c>
    </row>
    <row r="73" spans="1:2">
      <c r="A73" s="232" t="s">
        <v>211</v>
      </c>
      <c r="B73" s="234">
        <v>16071049836.468332</v>
      </c>
    </row>
    <row r="74" spans="1:2">
      <c r="A74" s="229" t="s">
        <v>212</v>
      </c>
      <c r="B74" s="234">
        <v>1952898.0000000007</v>
      </c>
    </row>
    <row r="75" spans="1:2">
      <c r="A75" s="229" t="s">
        <v>213</v>
      </c>
      <c r="B75" s="234">
        <v>1810487.4999999993</v>
      </c>
    </row>
    <row r="76" spans="1:2">
      <c r="A76" s="229" t="s">
        <v>214</v>
      </c>
      <c r="B76" s="234">
        <v>5440137.0000000019</v>
      </c>
    </row>
    <row r="77" spans="1:2">
      <c r="A77" s="229" t="s">
        <v>215</v>
      </c>
      <c r="B77" s="234">
        <v>5286717.9999999981</v>
      </c>
    </row>
    <row r="78" spans="1:2">
      <c r="A78" s="231" t="s">
        <v>216</v>
      </c>
      <c r="B78" s="234">
        <v>156280.00000000006</v>
      </c>
    </row>
    <row r="79" spans="1:2">
      <c r="A79" s="229" t="s">
        <v>217</v>
      </c>
      <c r="B79" s="234">
        <v>1562807.9999999993</v>
      </c>
    </row>
    <row r="80" spans="1:2">
      <c r="A80" s="229" t="s">
        <v>218</v>
      </c>
      <c r="B80" s="234">
        <v>12708771.000000007</v>
      </c>
    </row>
    <row r="81" spans="1:2">
      <c r="A81" s="229" t="s">
        <v>219</v>
      </c>
      <c r="B81" s="234">
        <v>2769496.4999999991</v>
      </c>
    </row>
    <row r="82" spans="1:2">
      <c r="A82" s="229" t="s">
        <v>220</v>
      </c>
      <c r="B82" s="234">
        <v>11822642.5</v>
      </c>
    </row>
    <row r="83" spans="1:2">
      <c r="A83" s="229" t="s">
        <v>221</v>
      </c>
      <c r="B83" s="234">
        <v>1092749.4999999995</v>
      </c>
    </row>
    <row r="84" spans="1:2">
      <c r="A84" s="229" t="s">
        <v>222</v>
      </c>
      <c r="B84" s="234">
        <v>349348.50000000134</v>
      </c>
    </row>
    <row r="85" spans="1:2">
      <c r="A85" s="229" t="s">
        <v>223</v>
      </c>
      <c r="B85" s="235">
        <v>2507513.5</v>
      </c>
    </row>
    <row r="86" spans="1:2">
      <c r="A86" s="229" t="s">
        <v>224</v>
      </c>
      <c r="B86" s="235">
        <v>2901694.3429035852</v>
      </c>
    </row>
    <row r="87" spans="1:2">
      <c r="A87" s="229" t="s">
        <v>225</v>
      </c>
      <c r="B87" s="234">
        <v>627693.49999999965</v>
      </c>
    </row>
    <row r="88" spans="1:2">
      <c r="A88" s="229" t="s">
        <v>226</v>
      </c>
      <c r="B88" s="234">
        <v>268292.99999999994</v>
      </c>
    </row>
    <row r="89" spans="1:2">
      <c r="A89" s="229" t="s">
        <v>227</v>
      </c>
      <c r="B89" s="234">
        <v>6566323.0000000019</v>
      </c>
    </row>
    <row r="90" spans="1:2">
      <c r="A90" s="229" t="s">
        <v>228</v>
      </c>
      <c r="B90" s="234">
        <v>497998.00000000012</v>
      </c>
    </row>
    <row r="91" spans="1:2">
      <c r="A91" s="229" t="s">
        <v>229</v>
      </c>
      <c r="B91" s="234">
        <v>992241</v>
      </c>
    </row>
    <row r="92" spans="1:2">
      <c r="A92" s="229" t="s">
        <v>230</v>
      </c>
      <c r="B92" s="234">
        <v>352338.49999999994</v>
      </c>
    </row>
    <row r="93" spans="1:2">
      <c r="A93" s="229" t="s">
        <v>231</v>
      </c>
      <c r="B93" s="234">
        <v>902267.49999999767</v>
      </c>
    </row>
    <row r="94" spans="1:2">
      <c r="A94" s="229" t="s">
        <v>232</v>
      </c>
      <c r="B94" s="234">
        <v>4270965.4036486959</v>
      </c>
    </row>
    <row r="95" spans="1:2">
      <c r="A95" s="229" t="s">
        <v>233</v>
      </c>
      <c r="B95" s="234">
        <v>644617.49999999977</v>
      </c>
    </row>
    <row r="96" spans="1:2">
      <c r="A96" s="229" t="s">
        <v>234</v>
      </c>
      <c r="B96" s="234">
        <v>1139114.0000000005</v>
      </c>
    </row>
    <row r="97" spans="1:2">
      <c r="A97" s="232" t="s">
        <v>235</v>
      </c>
      <c r="B97" s="234">
        <v>1734464503.0077226</v>
      </c>
    </row>
    <row r="98" spans="1:2">
      <c r="A98" s="229" t="s">
        <v>236</v>
      </c>
      <c r="B98" s="234">
        <v>402578.00000000012</v>
      </c>
    </row>
    <row r="99" spans="1:2">
      <c r="A99" s="231" t="s">
        <v>237</v>
      </c>
      <c r="B99" s="234">
        <v>282777.50000000006</v>
      </c>
    </row>
    <row r="100" spans="1:2">
      <c r="A100" s="229" t="s">
        <v>238</v>
      </c>
      <c r="B100" s="235">
        <v>1642749.3</v>
      </c>
    </row>
    <row r="101" spans="1:2">
      <c r="A101" s="229" t="s">
        <v>239</v>
      </c>
      <c r="B101" s="234">
        <v>609678.99999999849</v>
      </c>
    </row>
    <row r="102" spans="1:2">
      <c r="A102" s="229" t="s">
        <v>240</v>
      </c>
      <c r="B102" s="234">
        <v>2422541.7625938333</v>
      </c>
    </row>
    <row r="103" spans="1:2">
      <c r="A103" s="229" t="s">
        <v>241</v>
      </c>
      <c r="B103" s="234">
        <v>1251964.5</v>
      </c>
    </row>
    <row r="104" spans="1:2">
      <c r="A104" s="229" t="s">
        <v>242</v>
      </c>
      <c r="B104" s="234">
        <v>1326195.5</v>
      </c>
    </row>
    <row r="105" spans="1:2">
      <c r="A105" s="229" t="s">
        <v>243</v>
      </c>
      <c r="B105" s="234">
        <v>668992</v>
      </c>
    </row>
    <row r="106" spans="1:2">
      <c r="A106" s="229" t="s">
        <v>244</v>
      </c>
      <c r="B106" s="234">
        <v>2748524.0255857515</v>
      </c>
    </row>
    <row r="107" spans="1:2">
      <c r="A107" s="229" t="s">
        <v>245</v>
      </c>
      <c r="B107" s="234">
        <v>388000.49999999994</v>
      </c>
    </row>
    <row r="108" spans="1:2">
      <c r="A108" s="229" t="s">
        <v>246</v>
      </c>
      <c r="B108" s="234">
        <v>1006377.9999999998</v>
      </c>
    </row>
    <row r="109" spans="1:2">
      <c r="A109" s="229" t="s">
        <v>247</v>
      </c>
      <c r="B109" s="234">
        <v>3746245.7862432278</v>
      </c>
    </row>
    <row r="110" spans="1:2">
      <c r="A110" s="229" t="s">
        <v>248</v>
      </c>
      <c r="B110" s="235">
        <v>1166284.5118956324</v>
      </c>
    </row>
    <row r="111" spans="1:2">
      <c r="A111" s="229" t="s">
        <v>249</v>
      </c>
      <c r="B111" s="234">
        <v>2702624.9999999995</v>
      </c>
    </row>
    <row r="112" spans="1:2">
      <c r="A112" s="229" t="s">
        <v>250</v>
      </c>
      <c r="B112" s="234">
        <v>631725.96746651374</v>
      </c>
    </row>
    <row r="113" spans="1:3">
      <c r="A113" s="229" t="s">
        <v>251</v>
      </c>
      <c r="B113" s="234">
        <v>1242956.9999999993</v>
      </c>
    </row>
    <row r="114" spans="1:3">
      <c r="A114" s="229" t="s">
        <v>252</v>
      </c>
      <c r="B114" s="235">
        <v>1216325</v>
      </c>
      <c r="C114" s="126" t="s">
        <v>352</v>
      </c>
    </row>
    <row r="115" spans="1:3">
      <c r="A115" s="229" t="s">
        <v>253</v>
      </c>
      <c r="B115" s="235">
        <v>4801449</v>
      </c>
    </row>
    <row r="116" spans="1:3">
      <c r="A116" s="229" t="s">
        <v>254</v>
      </c>
      <c r="B116" s="234">
        <v>553593.49999999988</v>
      </c>
    </row>
    <row r="117" spans="1:3">
      <c r="A117" s="232" t="s">
        <v>255</v>
      </c>
      <c r="B117" s="234">
        <v>407730219.08873665</v>
      </c>
    </row>
    <row r="118" spans="1:3">
      <c r="A118" s="229" t="s">
        <v>256</v>
      </c>
      <c r="B118" s="234">
        <v>856732.49999999965</v>
      </c>
    </row>
    <row r="119" spans="1:3">
      <c r="A119" s="229" t="s">
        <v>257</v>
      </c>
      <c r="B119" s="234">
        <v>500720.00000000029</v>
      </c>
    </row>
    <row r="120" spans="1:3">
      <c r="A120" s="229" t="s">
        <v>258</v>
      </c>
      <c r="B120" s="234">
        <v>1430577.5</v>
      </c>
    </row>
    <row r="121" spans="1:3">
      <c r="A121" s="229" t="s">
        <v>259</v>
      </c>
      <c r="B121" s="234">
        <v>1467740.3172564495</v>
      </c>
    </row>
    <row r="122" spans="1:3">
      <c r="A122" s="229" t="s">
        <v>260</v>
      </c>
      <c r="B122" s="234">
        <v>27130267.177916355</v>
      </c>
    </row>
    <row r="123" spans="1:3">
      <c r="A123" s="229" t="s">
        <v>261</v>
      </c>
      <c r="B123" s="234">
        <v>755781.50000000012</v>
      </c>
    </row>
    <row r="124" spans="1:3">
      <c r="A124" s="230" t="s">
        <v>133</v>
      </c>
      <c r="B124" s="234">
        <v>1346239.9999999993</v>
      </c>
    </row>
    <row r="125" spans="1:3">
      <c r="A125" s="229" t="s">
        <v>134</v>
      </c>
      <c r="B125" s="234">
        <v>10353424.121194109</v>
      </c>
    </row>
    <row r="126" spans="1:3">
      <c r="A126" s="229" t="s">
        <v>135</v>
      </c>
      <c r="B126" s="234">
        <v>6406486.5</v>
      </c>
    </row>
    <row r="127" spans="1:3">
      <c r="A127" s="229" t="s">
        <v>136</v>
      </c>
      <c r="B127" s="234">
        <v>1347681.0000000002</v>
      </c>
    </row>
    <row r="128" spans="1:3">
      <c r="A128" s="229" t="s">
        <v>329</v>
      </c>
      <c r="B128" s="234">
        <v>40019275.282600835</v>
      </c>
    </row>
    <row r="129" spans="1:2">
      <c r="A129" s="229" t="s">
        <v>137</v>
      </c>
      <c r="B129" s="234">
        <v>2852598.4999999995</v>
      </c>
    </row>
    <row r="130" spans="1:2">
      <c r="A130" s="229" t="s">
        <v>262</v>
      </c>
      <c r="B130" s="234">
        <v>695439.99999999965</v>
      </c>
    </row>
    <row r="131" spans="1:2">
      <c r="A131" s="229" t="s">
        <v>263</v>
      </c>
      <c r="B131" s="234">
        <v>4540323.3012641361</v>
      </c>
    </row>
    <row r="132" spans="1:2">
      <c r="A132" s="229" t="s">
        <v>264</v>
      </c>
      <c r="B132" s="234">
        <v>512146.50000000012</v>
      </c>
    </row>
    <row r="133" spans="1:2">
      <c r="A133" s="229" t="s">
        <v>265</v>
      </c>
      <c r="B133" s="234">
        <v>235280.4999999998</v>
      </c>
    </row>
    <row r="134" spans="1:2">
      <c r="A134" s="229" t="s">
        <v>266</v>
      </c>
      <c r="B134" s="234">
        <v>132670.50000000064</v>
      </c>
    </row>
    <row r="135" spans="1:2">
      <c r="A135" s="229" t="s">
        <v>267</v>
      </c>
      <c r="B135" s="234">
        <v>572159.50000000035</v>
      </c>
    </row>
    <row r="136" spans="1:2">
      <c r="A136" s="229" t="s">
        <v>268</v>
      </c>
      <c r="B136" s="234">
        <v>1058788.4999999951</v>
      </c>
    </row>
    <row r="137" spans="1:2">
      <c r="A137" s="229" t="s">
        <v>269</v>
      </c>
      <c r="B137" s="234">
        <v>1465740.5000000007</v>
      </c>
    </row>
    <row r="138" spans="1:2">
      <c r="A138" s="229" t="s">
        <v>270</v>
      </c>
      <c r="B138" s="235">
        <v>554723.541229369</v>
      </c>
    </row>
    <row r="139" spans="1:2">
      <c r="A139" s="229" t="s">
        <v>271</v>
      </c>
      <c r="B139" s="234">
        <v>850143.50000000047</v>
      </c>
    </row>
    <row r="140" spans="1:2">
      <c r="A140" s="229" t="s">
        <v>272</v>
      </c>
      <c r="B140" s="234">
        <v>1792553.2959976227</v>
      </c>
    </row>
    <row r="141" spans="1:2">
      <c r="A141" s="229" t="s">
        <v>273</v>
      </c>
      <c r="B141" s="234">
        <v>574502.9999999993</v>
      </c>
    </row>
    <row r="142" spans="1:2">
      <c r="A142" s="229" t="s">
        <v>274</v>
      </c>
      <c r="B142" s="234">
        <v>493651.50000000017</v>
      </c>
    </row>
    <row r="143" spans="1:2">
      <c r="A143" s="229" t="s">
        <v>275</v>
      </c>
      <c r="B143" s="234">
        <v>155844.99999999974</v>
      </c>
    </row>
    <row r="144" spans="1:2">
      <c r="A144" s="229" t="s">
        <v>276</v>
      </c>
      <c r="B144" s="234">
        <v>1292751.2727913898</v>
      </c>
    </row>
    <row r="145" spans="1:2">
      <c r="A145" s="229" t="s">
        <v>277</v>
      </c>
      <c r="B145" s="234">
        <v>324028.5</v>
      </c>
    </row>
    <row r="146" spans="1:2">
      <c r="A146" s="229" t="s">
        <v>278</v>
      </c>
      <c r="B146" s="234">
        <v>702791</v>
      </c>
    </row>
    <row r="147" spans="1:2">
      <c r="A147" s="229" t="s">
        <v>279</v>
      </c>
      <c r="B147" s="234">
        <v>550414.00000000023</v>
      </c>
    </row>
    <row r="148" spans="1:2">
      <c r="A148" s="229" t="s">
        <v>280</v>
      </c>
      <c r="B148" s="234">
        <v>981687.50000000058</v>
      </c>
    </row>
    <row r="149" spans="1:2">
      <c r="A149" s="229" t="s">
        <v>281</v>
      </c>
      <c r="B149" s="234">
        <v>1252604.4999999998</v>
      </c>
    </row>
    <row r="150" spans="1:2">
      <c r="A150" s="229" t="s">
        <v>282</v>
      </c>
      <c r="B150" s="234">
        <v>1605648.2387095108</v>
      </c>
    </row>
    <row r="151" spans="1:2">
      <c r="A151" s="229" t="s">
        <v>283</v>
      </c>
      <c r="B151" s="234">
        <v>1861916.0000000002</v>
      </c>
    </row>
    <row r="152" spans="1:2">
      <c r="A152" s="229" t="s">
        <v>284</v>
      </c>
      <c r="B152" s="234">
        <v>1322488.4999999993</v>
      </c>
    </row>
    <row r="153" spans="1:2">
      <c r="A153" s="229" t="s">
        <v>285</v>
      </c>
      <c r="B153" s="234">
        <v>1663785.9999999995</v>
      </c>
    </row>
    <row r="154" spans="1:2">
      <c r="A154" s="229" t="s">
        <v>286</v>
      </c>
      <c r="B154" s="234">
        <v>1727816.0000000007</v>
      </c>
    </row>
    <row r="155" spans="1:2">
      <c r="A155" s="229" t="s">
        <v>287</v>
      </c>
      <c r="B155" s="234">
        <v>749772.02399689052</v>
      </c>
    </row>
    <row r="156" spans="1:2">
      <c r="A156" s="229" t="s">
        <v>288</v>
      </c>
      <c r="B156" s="234">
        <v>1356704.0000000002</v>
      </c>
    </row>
    <row r="157" spans="1:2">
      <c r="A157" s="229" t="s">
        <v>289</v>
      </c>
      <c r="B157" s="234">
        <v>1392125.0000000002</v>
      </c>
    </row>
    <row r="158" spans="1:2">
      <c r="A158" s="229" t="s">
        <v>290</v>
      </c>
      <c r="B158" s="234">
        <v>7836844.7046680758</v>
      </c>
    </row>
    <row r="159" spans="1:2">
      <c r="A159" s="229" t="s">
        <v>291</v>
      </c>
      <c r="B159" s="234">
        <v>554258.99999999988</v>
      </c>
    </row>
    <row r="160" spans="1:2">
      <c r="A160" s="229" t="s">
        <v>292</v>
      </c>
      <c r="B160" s="235">
        <v>2466923.2000000002</v>
      </c>
    </row>
    <row r="161" spans="1:3">
      <c r="A161" s="229" t="s">
        <v>293</v>
      </c>
      <c r="B161" s="234">
        <v>243395.49999999895</v>
      </c>
    </row>
    <row r="162" spans="1:3">
      <c r="A162" s="229" t="s">
        <v>294</v>
      </c>
      <c r="B162" s="234">
        <v>2055951.4999999993</v>
      </c>
    </row>
    <row r="163" spans="1:3">
      <c r="A163" s="229" t="s">
        <v>295</v>
      </c>
      <c r="B163" s="234">
        <v>4998202.1971154427</v>
      </c>
    </row>
    <row r="164" spans="1:3">
      <c r="A164" s="229" t="s">
        <v>296</v>
      </c>
      <c r="B164" s="234">
        <v>585587.5</v>
      </c>
    </row>
    <row r="165" spans="1:3">
      <c r="A165" s="229" t="s">
        <v>297</v>
      </c>
      <c r="B165" s="234">
        <v>774462.5</v>
      </c>
    </row>
    <row r="166" spans="1:3">
      <c r="A166" s="229" t="s">
        <v>298</v>
      </c>
      <c r="B166" s="234">
        <v>848218.50000000058</v>
      </c>
    </row>
    <row r="167" spans="1:3">
      <c r="A167" s="229" t="s">
        <v>299</v>
      </c>
      <c r="B167" s="234">
        <v>1856312.1052780538</v>
      </c>
    </row>
    <row r="168" spans="1:3">
      <c r="A168" s="230" t="s">
        <v>300</v>
      </c>
      <c r="B168" s="234">
        <v>389858.99999999988</v>
      </c>
    </row>
    <row r="169" spans="1:3">
      <c r="A169" s="229" t="s">
        <v>301</v>
      </c>
      <c r="B169" s="234">
        <v>633306.99999999988</v>
      </c>
    </row>
    <row r="170" spans="1:3">
      <c r="A170" s="229" t="s">
        <v>302</v>
      </c>
      <c r="B170" s="235">
        <v>3033148</v>
      </c>
    </row>
    <row r="171" spans="1:3">
      <c r="A171" s="229" t="s">
        <v>337</v>
      </c>
      <c r="B171" s="235">
        <v>344737</v>
      </c>
      <c r="C171" s="126" t="s">
        <v>338</v>
      </c>
    </row>
    <row r="172" spans="1:3">
      <c r="A172" s="229" t="s">
        <v>340</v>
      </c>
      <c r="B172" s="235">
        <v>245997.58000000002</v>
      </c>
    </row>
    <row r="173" spans="1:3">
      <c r="A173" s="229" t="s">
        <v>342</v>
      </c>
      <c r="B173" s="235">
        <v>176950.96</v>
      </c>
    </row>
    <row r="174" spans="1:3">
      <c r="A174" s="229" t="s">
        <v>344</v>
      </c>
      <c r="B174" s="235">
        <v>2071078</v>
      </c>
    </row>
    <row r="175" spans="1:3">
      <c r="A175" s="229" t="s">
        <v>345</v>
      </c>
      <c r="B175" s="235">
        <v>254291.89</v>
      </c>
    </row>
    <row r="176" spans="1:3">
      <c r="A176" s="229" t="s">
        <v>351</v>
      </c>
      <c r="B176" s="235">
        <v>444033.3</v>
      </c>
    </row>
    <row r="177" spans="1:2">
      <c r="A177" s="229" t="s">
        <v>353</v>
      </c>
      <c r="B177" s="235">
        <v>680440</v>
      </c>
    </row>
  </sheetData>
  <autoFilter ref="A4:B170" xr:uid="{00000000-0009-0000-0000-000006000000}"/>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AE193"/>
  <sheetViews>
    <sheetView zoomScale="85" zoomScaleNormal="85" workbookViewId="0">
      <pane ySplit="1" topLeftCell="A2" activePane="bottomLeft" state="frozen"/>
      <selection pane="bottomLeft" activeCell="T4" sqref="T4"/>
    </sheetView>
  </sheetViews>
  <sheetFormatPr defaultColWidth="9.109375" defaultRowHeight="14.4"/>
  <cols>
    <col min="1" max="1" width="9.109375" style="136"/>
    <col min="2" max="4" width="9.109375" style="126"/>
    <col min="5" max="5" width="10" style="126" bestFit="1" customWidth="1"/>
    <col min="6" max="6" width="9.88671875" style="126" bestFit="1" customWidth="1"/>
    <col min="7" max="8" width="16.88671875" style="126" customWidth="1"/>
    <col min="9" max="10" width="12.33203125" style="126" bestFit="1" customWidth="1"/>
    <col min="11" max="11" width="9.109375" style="126"/>
    <col min="12" max="12" width="4.88671875" style="126" bestFit="1" customWidth="1"/>
    <col min="13" max="14" width="8.33203125" style="126" bestFit="1" customWidth="1"/>
    <col min="15" max="15" width="9.109375" style="126"/>
    <col min="16" max="17" width="11" style="126" bestFit="1" customWidth="1"/>
    <col min="18" max="19" width="9.109375" style="126"/>
    <col min="20" max="20" width="14.6640625" style="126" bestFit="1" customWidth="1"/>
    <col min="21" max="26" width="9.109375" style="126"/>
    <col min="27" max="27" width="4.88671875" style="126" bestFit="1" customWidth="1"/>
    <col min="28" max="29" width="5.6640625" style="126" customWidth="1"/>
    <col min="30" max="16384" width="9.109375" style="126"/>
  </cols>
  <sheetData>
    <row r="1" spans="1:31" s="132" customFormat="1" ht="30.75" customHeight="1" thickBot="1">
      <c r="A1" s="134"/>
      <c r="B1" s="29" t="s">
        <v>5</v>
      </c>
      <c r="C1" s="29" t="s">
        <v>2</v>
      </c>
      <c r="D1" s="29" t="s">
        <v>1</v>
      </c>
      <c r="E1" s="257" t="s">
        <v>47</v>
      </c>
      <c r="F1" s="19" t="s">
        <v>0</v>
      </c>
      <c r="G1" s="137" t="str">
        <f>CONCATENATE(E1," + ",F1)</f>
        <v>МТ исх + МТ вход</v>
      </c>
      <c r="H1" s="137" t="s">
        <v>303</v>
      </c>
      <c r="I1" s="137" t="s">
        <v>318</v>
      </c>
      <c r="J1" s="137" t="s">
        <v>319</v>
      </c>
      <c r="L1" s="299" t="s">
        <v>112</v>
      </c>
      <c r="M1" s="300"/>
      <c r="N1" s="300"/>
      <c r="O1" s="300"/>
      <c r="P1" s="153" t="s">
        <v>316</v>
      </c>
      <c r="Q1" s="154" t="s">
        <v>317</v>
      </c>
      <c r="T1" s="132" t="s">
        <v>303</v>
      </c>
      <c r="V1" s="257" t="s">
        <v>320</v>
      </c>
      <c r="W1" s="19" t="s">
        <v>321</v>
      </c>
      <c r="X1" s="257" t="s">
        <v>322</v>
      </c>
      <c r="Y1" s="19" t="s">
        <v>323</v>
      </c>
      <c r="AA1" s="299" t="s">
        <v>324</v>
      </c>
      <c r="AB1" s="300"/>
      <c r="AC1" s="300"/>
      <c r="AD1" s="153" t="s">
        <v>316</v>
      </c>
      <c r="AE1" s="154" t="s">
        <v>317</v>
      </c>
    </row>
    <row r="2" spans="1:31" ht="15" thickBot="1">
      <c r="A2" s="135" t="str">
        <f>TEXT(C2,"МММ")</f>
        <v>янв</v>
      </c>
      <c r="B2" s="126" t="str">
        <f>'Расчёт (кг)'!B6</f>
        <v>-</v>
      </c>
      <c r="C2" s="33">
        <f>'Расчёт (кг)'!C6</f>
        <v>41640</v>
      </c>
      <c r="D2" s="129">
        <f>'Расчёт (кг)'!D6</f>
        <v>17</v>
      </c>
      <c r="E2" s="130">
        <f>'Расчёт (кг)'!E6</f>
        <v>0</v>
      </c>
      <c r="F2" s="130">
        <f>'Расчёт (кг)'!I6</f>
        <v>0</v>
      </c>
      <c r="G2" s="130">
        <f t="shared" ref="G2:G33" si="0">SUM(E2:F2)</f>
        <v>0</v>
      </c>
      <c r="H2" s="130" t="e">
        <f>$T$2</f>
        <v>#N/A</v>
      </c>
      <c r="I2" s="131">
        <f t="shared" ref="I2:I33" si="1">IFERROR(E2/$G2,0)</f>
        <v>0</v>
      </c>
      <c r="J2" s="131">
        <f t="shared" ref="J2:J33" si="2">IFERROR(F2/$G2,0)</f>
        <v>0</v>
      </c>
      <c r="L2" s="138" t="s">
        <v>304</v>
      </c>
      <c r="M2" s="139" t="e">
        <f ca="1">ROUND(AVERAGEIFS($I:$I,$A:$A,$L2,$B:$B,"факт",$C:$C,"&gt;"&amp;DATE(YEAR(TODAY())-2,MONTH(TODAY())-1,1)),2)</f>
        <v>#DIV/0!</v>
      </c>
      <c r="N2" s="139" t="e">
        <f ca="1">ROUND(AVERAGEIFS($J:$J,$A:$A,$L2,$B:$B,"факт",$C:$C,"&gt;"&amp;DATE(YEAR(TODAY())-2,MONTH(TODAY())-1,1)),2)</f>
        <v>#DIV/0!</v>
      </c>
      <c r="O2" s="139" t="e">
        <f ca="1">(M2+N2)=1</f>
        <v>#DIV/0!</v>
      </c>
      <c r="P2" s="147" t="e">
        <f t="shared" ref="P2:Q4" ca="1" si="3">M2*$T$2</f>
        <v>#DIV/0!</v>
      </c>
      <c r="Q2" s="148" t="e">
        <f t="shared" ca="1" si="3"/>
        <v>#DIV/0!</v>
      </c>
      <c r="T2" s="133" t="e">
        <f>VLOOKUP(Форма!$B$1,Нагрузка!$A:$B,2,0)</f>
        <v>#N/A</v>
      </c>
      <c r="V2" s="130">
        <f>'Расчёт (ТН)'!E6</f>
        <v>0</v>
      </c>
      <c r="W2" s="130">
        <f>'Расчёт (ТН)'!I6</f>
        <v>0</v>
      </c>
      <c r="X2" s="130">
        <f>IFERROR(E2/V2,0)</f>
        <v>0</v>
      </c>
      <c r="Y2" s="130">
        <f>IFERROR(F2/W2,0)</f>
        <v>0</v>
      </c>
      <c r="AA2" s="138" t="s">
        <v>304</v>
      </c>
      <c r="AB2" s="140" t="e">
        <f ca="1">AVERAGEIFS($X:$X,$A:$A,$AA2,$B:$B,"факт",$C:$C,"&gt;"&amp;DATE(YEAR(TODAY())-2,MONTH(TODAY())-1,1))</f>
        <v>#DIV/0!</v>
      </c>
      <c r="AC2" s="140" t="e">
        <f ca="1">AVERAGEIFS($Y:$Y,$A:$A,$AA2,$B:$B,"факт",$C:$C,"&gt;"&amp;DATE(YEAR(TODAY())-2,MONTH(TODAY())-1,1))</f>
        <v>#DIV/0!</v>
      </c>
      <c r="AD2" s="147" t="e">
        <f ca="1">ROUND(P2/AB2,0)</f>
        <v>#DIV/0!</v>
      </c>
      <c r="AE2" s="148" t="e">
        <f ca="1">ROUND(Q2/AC2,0)</f>
        <v>#DIV/0!</v>
      </c>
    </row>
    <row r="3" spans="1:31">
      <c r="A3" s="135" t="str">
        <f t="shared" ref="A3:A66" si="4">TEXT(C3,"МММ")</f>
        <v>фев</v>
      </c>
      <c r="B3" s="126" t="str">
        <f>'Расчёт (кг)'!B7</f>
        <v>-</v>
      </c>
      <c r="C3" s="33">
        <f>'Расчёт (кг)'!C7</f>
        <v>41671</v>
      </c>
      <c r="D3" s="129">
        <f>'Расчёт (кг)'!D7</f>
        <v>20</v>
      </c>
      <c r="E3" s="130">
        <f>'Расчёт (кг)'!E7</f>
        <v>0</v>
      </c>
      <c r="F3" s="130">
        <f>'Расчёт (кг)'!I7</f>
        <v>0</v>
      </c>
      <c r="G3" s="130">
        <f t="shared" si="0"/>
        <v>0</v>
      </c>
      <c r="H3" s="130" t="e">
        <f t="shared" ref="H3:H66" si="5">$T$2</f>
        <v>#N/A</v>
      </c>
      <c r="I3" s="131">
        <f t="shared" si="1"/>
        <v>0</v>
      </c>
      <c r="J3" s="131">
        <f t="shared" si="2"/>
        <v>0</v>
      </c>
      <c r="L3" s="141" t="s">
        <v>305</v>
      </c>
      <c r="M3" s="142" t="e">
        <f t="shared" ref="M3:M13" ca="1" si="6">ROUND(AVERAGEIFS($I:$I,$A:$A,$L3,$B:$B,"факт",$C:$C,"&gt;"&amp;DATE(YEAR(TODAY())-2,MONTH(TODAY())-1,1)),2)</f>
        <v>#DIV/0!</v>
      </c>
      <c r="N3" s="142" t="e">
        <f t="shared" ref="N3:N13" ca="1" si="7">ROUND(AVERAGEIFS($J:$J,$A:$A,$L3,$B:$B,"факт",$C:$C,"&gt;"&amp;DATE(YEAR(TODAY())-2,MONTH(TODAY())-1,1)),2)</f>
        <v>#DIV/0!</v>
      </c>
      <c r="O3" s="142" t="e">
        <f t="shared" ref="O3:O13" ca="1" si="8">(M3+N3)=1</f>
        <v>#DIV/0!</v>
      </c>
      <c r="P3" s="149" t="e">
        <f t="shared" ca="1" si="3"/>
        <v>#DIV/0!</v>
      </c>
      <c r="Q3" s="150" t="e">
        <f t="shared" ca="1" si="3"/>
        <v>#DIV/0!</v>
      </c>
      <c r="V3" s="130">
        <f>'Расчёт (ТН)'!E7</f>
        <v>0</v>
      </c>
      <c r="W3" s="130">
        <f>'Расчёт (ТН)'!I7</f>
        <v>0</v>
      </c>
      <c r="X3" s="130">
        <f t="shared" ref="X3:X66" si="9">IFERROR(E3/V3,0)</f>
        <v>0</v>
      </c>
      <c r="Y3" s="130">
        <f t="shared" ref="Y3:Y66" si="10">IFERROR(F3/W3,0)</f>
        <v>0</v>
      </c>
      <c r="AA3" s="141" t="s">
        <v>305</v>
      </c>
      <c r="AB3" s="143" t="e">
        <f t="shared" ref="AB3:AB13" ca="1" si="11">AVERAGEIFS($X:$X,$A:$A,$AA3,$B:$B,"факт",$C:$C,"&gt;"&amp;DATE(YEAR(TODAY())-2,MONTH(TODAY())-1,1))</f>
        <v>#DIV/0!</v>
      </c>
      <c r="AC3" s="143" t="e">
        <f t="shared" ref="AC3:AC12" ca="1" si="12">AVERAGEIFS($Y:$Y,$A:$A,$AA3,$B:$B,"факт",$C:$C,"&gt;"&amp;DATE(YEAR(TODAY())-2,MONTH(TODAY())-1,1))</f>
        <v>#DIV/0!</v>
      </c>
      <c r="AD3" s="149" t="e">
        <f t="shared" ref="AD3:AD8" ca="1" si="13">ROUND(P3/AB3,0)</f>
        <v>#DIV/0!</v>
      </c>
      <c r="AE3" s="150" t="e">
        <f t="shared" ref="AE3:AE12" ca="1" si="14">ROUND(Q3/AC3,0)</f>
        <v>#DIV/0!</v>
      </c>
    </row>
    <row r="4" spans="1:31">
      <c r="A4" s="135" t="str">
        <f t="shared" si="4"/>
        <v>мар</v>
      </c>
      <c r="B4" s="126" t="str">
        <f>'Расчёт (кг)'!B8</f>
        <v>-</v>
      </c>
      <c r="C4" s="33">
        <f>'Расчёт (кг)'!C8</f>
        <v>41699</v>
      </c>
      <c r="D4" s="129">
        <f>'Расчёт (кг)'!D8</f>
        <v>20</v>
      </c>
      <c r="E4" s="130">
        <f>'Расчёт (кг)'!E8</f>
        <v>0</v>
      </c>
      <c r="F4" s="130">
        <f>'Расчёт (кг)'!I8</f>
        <v>0</v>
      </c>
      <c r="G4" s="130">
        <f t="shared" si="0"/>
        <v>0</v>
      </c>
      <c r="H4" s="130" t="e">
        <f t="shared" si="5"/>
        <v>#N/A</v>
      </c>
      <c r="I4" s="131">
        <f t="shared" si="1"/>
        <v>0</v>
      </c>
      <c r="J4" s="131">
        <f t="shared" si="2"/>
        <v>0</v>
      </c>
      <c r="L4" s="141" t="s">
        <v>306</v>
      </c>
      <c r="M4" s="142" t="e">
        <f t="shared" ca="1" si="6"/>
        <v>#DIV/0!</v>
      </c>
      <c r="N4" s="142" t="e">
        <f t="shared" ca="1" si="7"/>
        <v>#DIV/0!</v>
      </c>
      <c r="O4" s="142" t="e">
        <f t="shared" ca="1" si="8"/>
        <v>#DIV/0!</v>
      </c>
      <c r="P4" s="149" t="e">
        <f t="shared" ca="1" si="3"/>
        <v>#DIV/0!</v>
      </c>
      <c r="Q4" s="150" t="e">
        <f t="shared" ca="1" si="3"/>
        <v>#DIV/0!</v>
      </c>
      <c r="V4" s="130">
        <f>'Расчёт (ТН)'!E8</f>
        <v>0</v>
      </c>
      <c r="W4" s="130">
        <f>'Расчёт (ТН)'!I8</f>
        <v>0</v>
      </c>
      <c r="X4" s="130">
        <f t="shared" si="9"/>
        <v>0</v>
      </c>
      <c r="Y4" s="130">
        <f t="shared" si="10"/>
        <v>0</v>
      </c>
      <c r="AA4" s="141" t="s">
        <v>306</v>
      </c>
      <c r="AB4" s="143" t="e">
        <f t="shared" ca="1" si="11"/>
        <v>#DIV/0!</v>
      </c>
      <c r="AC4" s="143" t="e">
        <f t="shared" ca="1" si="12"/>
        <v>#DIV/0!</v>
      </c>
      <c r="AD4" s="149" t="e">
        <f t="shared" ca="1" si="13"/>
        <v>#DIV/0!</v>
      </c>
      <c r="AE4" s="150" t="e">
        <f t="shared" ca="1" si="14"/>
        <v>#DIV/0!</v>
      </c>
    </row>
    <row r="5" spans="1:31">
      <c r="A5" s="135" t="str">
        <f t="shared" si="4"/>
        <v>апр</v>
      </c>
      <c r="B5" s="126" t="str">
        <f>'Расчёт (кг)'!B9</f>
        <v>-</v>
      </c>
      <c r="C5" s="33">
        <f>'Расчёт (кг)'!C9</f>
        <v>41730</v>
      </c>
      <c r="D5" s="129">
        <f>'Расчёт (кг)'!D9</f>
        <v>22</v>
      </c>
      <c r="E5" s="130">
        <f>'Расчёт (кг)'!E9</f>
        <v>0</v>
      </c>
      <c r="F5" s="130">
        <f>'Расчёт (кг)'!I9</f>
        <v>0</v>
      </c>
      <c r="G5" s="130">
        <f t="shared" si="0"/>
        <v>0</v>
      </c>
      <c r="H5" s="130" t="e">
        <f t="shared" si="5"/>
        <v>#N/A</v>
      </c>
      <c r="I5" s="131">
        <f t="shared" si="1"/>
        <v>0</v>
      </c>
      <c r="J5" s="131">
        <f t="shared" si="2"/>
        <v>0</v>
      </c>
      <c r="L5" s="141" t="s">
        <v>307</v>
      </c>
      <c r="M5" s="142" t="e">
        <f t="shared" ca="1" si="6"/>
        <v>#DIV/0!</v>
      </c>
      <c r="N5" s="142" t="e">
        <f t="shared" ca="1" si="7"/>
        <v>#DIV/0!</v>
      </c>
      <c r="O5" s="142" t="e">
        <f t="shared" ca="1" si="8"/>
        <v>#DIV/0!</v>
      </c>
      <c r="P5" s="149" t="e">
        <f ca="1">M5*$T$2</f>
        <v>#DIV/0!</v>
      </c>
      <c r="Q5" s="150" t="e">
        <f t="shared" ref="Q5:Q13" ca="1" si="15">N5*$T$2</f>
        <v>#DIV/0!</v>
      </c>
      <c r="V5" s="130">
        <f>'Расчёт (ТН)'!E9</f>
        <v>0</v>
      </c>
      <c r="W5" s="130">
        <f>'Расчёт (ТН)'!I9</f>
        <v>0</v>
      </c>
      <c r="X5" s="130">
        <f t="shared" si="9"/>
        <v>0</v>
      </c>
      <c r="Y5" s="130">
        <f t="shared" si="10"/>
        <v>0</v>
      </c>
      <c r="AA5" s="141" t="s">
        <v>307</v>
      </c>
      <c r="AB5" s="143" t="e">
        <f t="shared" ca="1" si="11"/>
        <v>#DIV/0!</v>
      </c>
      <c r="AC5" s="143" t="e">
        <f t="shared" ca="1" si="12"/>
        <v>#DIV/0!</v>
      </c>
      <c r="AD5" s="149" t="e">
        <f t="shared" ca="1" si="13"/>
        <v>#DIV/0!</v>
      </c>
      <c r="AE5" s="150" t="e">
        <f t="shared" ca="1" si="14"/>
        <v>#DIV/0!</v>
      </c>
    </row>
    <row r="6" spans="1:31">
      <c r="A6" s="135" t="str">
        <f t="shared" si="4"/>
        <v>май</v>
      </c>
      <c r="B6" s="126" t="str">
        <f>'Расчёт (кг)'!B10</f>
        <v>-</v>
      </c>
      <c r="C6" s="33">
        <f>'Расчёт (кг)'!C10</f>
        <v>41760</v>
      </c>
      <c r="D6" s="129">
        <f>'Расчёт (кг)'!D10</f>
        <v>19</v>
      </c>
      <c r="E6" s="130">
        <f>'Расчёт (кг)'!E10</f>
        <v>0</v>
      </c>
      <c r="F6" s="130">
        <f>'Расчёт (кг)'!I10</f>
        <v>0</v>
      </c>
      <c r="G6" s="130">
        <f t="shared" si="0"/>
        <v>0</v>
      </c>
      <c r="H6" s="130" t="e">
        <f t="shared" si="5"/>
        <v>#N/A</v>
      </c>
      <c r="I6" s="131">
        <f t="shared" si="1"/>
        <v>0</v>
      </c>
      <c r="J6" s="131">
        <f t="shared" si="2"/>
        <v>0</v>
      </c>
      <c r="L6" s="141" t="s">
        <v>308</v>
      </c>
      <c r="M6" s="142" t="e">
        <f t="shared" ca="1" si="6"/>
        <v>#DIV/0!</v>
      </c>
      <c r="N6" s="142" t="e">
        <f t="shared" ca="1" si="7"/>
        <v>#DIV/0!</v>
      </c>
      <c r="O6" s="142" t="e">
        <f t="shared" ca="1" si="8"/>
        <v>#DIV/0!</v>
      </c>
      <c r="P6" s="149" t="e">
        <f ca="1">M6*$T$2</f>
        <v>#DIV/0!</v>
      </c>
      <c r="Q6" s="150" t="e">
        <f t="shared" ca="1" si="15"/>
        <v>#DIV/0!</v>
      </c>
      <c r="V6" s="130">
        <f>'Расчёт (ТН)'!E10</f>
        <v>0</v>
      </c>
      <c r="W6" s="130">
        <f>'Расчёт (ТН)'!I10</f>
        <v>0</v>
      </c>
      <c r="X6" s="130">
        <f t="shared" si="9"/>
        <v>0</v>
      </c>
      <c r="Y6" s="130">
        <f t="shared" si="10"/>
        <v>0</v>
      </c>
      <c r="AA6" s="141" t="s">
        <v>308</v>
      </c>
      <c r="AB6" s="143" t="e">
        <f t="shared" ca="1" si="11"/>
        <v>#DIV/0!</v>
      </c>
      <c r="AC6" s="143" t="e">
        <f t="shared" ca="1" si="12"/>
        <v>#DIV/0!</v>
      </c>
      <c r="AD6" s="149" t="e">
        <f t="shared" ca="1" si="13"/>
        <v>#DIV/0!</v>
      </c>
      <c r="AE6" s="150" t="e">
        <f t="shared" ca="1" si="14"/>
        <v>#DIV/0!</v>
      </c>
    </row>
    <row r="7" spans="1:31">
      <c r="A7" s="135" t="str">
        <f t="shared" si="4"/>
        <v>июн</v>
      </c>
      <c r="B7" s="126" t="str">
        <f>'Расчёт (кг)'!B11</f>
        <v>-</v>
      </c>
      <c r="C7" s="33">
        <f>'Расчёт (кг)'!C11</f>
        <v>41791</v>
      </c>
      <c r="D7" s="129">
        <f>'Расчёт (кг)'!D11</f>
        <v>19</v>
      </c>
      <c r="E7" s="130">
        <f>'Расчёт (кг)'!E11</f>
        <v>0</v>
      </c>
      <c r="F7" s="130">
        <f>'Расчёт (кг)'!I11</f>
        <v>0</v>
      </c>
      <c r="G7" s="130">
        <f t="shared" si="0"/>
        <v>0</v>
      </c>
      <c r="H7" s="130" t="e">
        <f t="shared" si="5"/>
        <v>#N/A</v>
      </c>
      <c r="I7" s="131">
        <f t="shared" si="1"/>
        <v>0</v>
      </c>
      <c r="J7" s="131">
        <f t="shared" si="2"/>
        <v>0</v>
      </c>
      <c r="L7" s="141" t="s">
        <v>309</v>
      </c>
      <c r="M7" s="142" t="e">
        <f t="shared" ca="1" si="6"/>
        <v>#DIV/0!</v>
      </c>
      <c r="N7" s="142" t="e">
        <f t="shared" ca="1" si="7"/>
        <v>#DIV/0!</v>
      </c>
      <c r="O7" s="142" t="e">
        <f t="shared" ca="1" si="8"/>
        <v>#DIV/0!</v>
      </c>
      <c r="P7" s="149" t="e">
        <f t="shared" ref="P7:P13" ca="1" si="16">M7*$T$2</f>
        <v>#DIV/0!</v>
      </c>
      <c r="Q7" s="150" t="e">
        <f t="shared" ca="1" si="15"/>
        <v>#DIV/0!</v>
      </c>
      <c r="V7" s="130">
        <f>'Расчёт (ТН)'!E11</f>
        <v>0</v>
      </c>
      <c r="W7" s="130">
        <f>'Расчёт (ТН)'!I11</f>
        <v>0</v>
      </c>
      <c r="X7" s="130">
        <f t="shared" si="9"/>
        <v>0</v>
      </c>
      <c r="Y7" s="130">
        <f t="shared" si="10"/>
        <v>0</v>
      </c>
      <c r="AA7" s="141" t="s">
        <v>309</v>
      </c>
      <c r="AB7" s="143" t="e">
        <f t="shared" ca="1" si="11"/>
        <v>#DIV/0!</v>
      </c>
      <c r="AC7" s="143" t="e">
        <f t="shared" ca="1" si="12"/>
        <v>#DIV/0!</v>
      </c>
      <c r="AD7" s="149" t="e">
        <f t="shared" ca="1" si="13"/>
        <v>#DIV/0!</v>
      </c>
      <c r="AE7" s="150" t="e">
        <f t="shared" ca="1" si="14"/>
        <v>#DIV/0!</v>
      </c>
    </row>
    <row r="8" spans="1:31">
      <c r="A8" s="135" t="str">
        <f t="shared" si="4"/>
        <v>июл</v>
      </c>
      <c r="B8" s="126" t="str">
        <f>'Расчёт (кг)'!B12</f>
        <v>-</v>
      </c>
      <c r="C8" s="33">
        <f>'Расчёт (кг)'!C12</f>
        <v>41821</v>
      </c>
      <c r="D8" s="129">
        <f>'Расчёт (кг)'!D12</f>
        <v>23</v>
      </c>
      <c r="E8" s="130">
        <f>'Расчёт (кг)'!E12</f>
        <v>0</v>
      </c>
      <c r="F8" s="130">
        <f>'Расчёт (кг)'!I12</f>
        <v>0</v>
      </c>
      <c r="G8" s="130">
        <f t="shared" si="0"/>
        <v>0</v>
      </c>
      <c r="H8" s="130" t="e">
        <f t="shared" si="5"/>
        <v>#N/A</v>
      </c>
      <c r="I8" s="131">
        <f t="shared" si="1"/>
        <v>0</v>
      </c>
      <c r="J8" s="131">
        <f t="shared" si="2"/>
        <v>0</v>
      </c>
      <c r="L8" s="141" t="s">
        <v>310</v>
      </c>
      <c r="M8" s="142" t="e">
        <f t="shared" ca="1" si="6"/>
        <v>#DIV/0!</v>
      </c>
      <c r="N8" s="142" t="e">
        <f t="shared" ca="1" si="7"/>
        <v>#DIV/0!</v>
      </c>
      <c r="O8" s="142" t="e">
        <f t="shared" ca="1" si="8"/>
        <v>#DIV/0!</v>
      </c>
      <c r="P8" s="149" t="e">
        <f t="shared" ca="1" si="16"/>
        <v>#DIV/0!</v>
      </c>
      <c r="Q8" s="150" t="e">
        <f t="shared" ca="1" si="15"/>
        <v>#DIV/0!</v>
      </c>
      <c r="V8" s="130">
        <f>'Расчёт (ТН)'!E12</f>
        <v>0</v>
      </c>
      <c r="W8" s="130">
        <f>'Расчёт (ТН)'!I12</f>
        <v>0</v>
      </c>
      <c r="X8" s="130">
        <f t="shared" si="9"/>
        <v>0</v>
      </c>
      <c r="Y8" s="130">
        <f t="shared" si="10"/>
        <v>0</v>
      </c>
      <c r="AA8" s="141" t="s">
        <v>310</v>
      </c>
      <c r="AB8" s="143" t="e">
        <f t="shared" ca="1" si="11"/>
        <v>#DIV/0!</v>
      </c>
      <c r="AC8" s="143" t="e">
        <f t="shared" ca="1" si="12"/>
        <v>#DIV/0!</v>
      </c>
      <c r="AD8" s="149" t="e">
        <f t="shared" ca="1" si="13"/>
        <v>#DIV/0!</v>
      </c>
      <c r="AE8" s="150" t="e">
        <f ca="1">ROUND(Q8/AC8,0)</f>
        <v>#DIV/0!</v>
      </c>
    </row>
    <row r="9" spans="1:31">
      <c r="A9" s="135" t="str">
        <f t="shared" si="4"/>
        <v>авг</v>
      </c>
      <c r="B9" s="126" t="str">
        <f>'Расчёт (кг)'!B13</f>
        <v>-</v>
      </c>
      <c r="C9" s="33">
        <f>'Расчёт (кг)'!C13</f>
        <v>41852</v>
      </c>
      <c r="D9" s="129">
        <f>'Расчёт (кг)'!D13</f>
        <v>21</v>
      </c>
      <c r="E9" s="130">
        <f>'Расчёт (кг)'!E13</f>
        <v>0</v>
      </c>
      <c r="F9" s="130">
        <f>'Расчёт (кг)'!I13</f>
        <v>0</v>
      </c>
      <c r="G9" s="130">
        <f t="shared" si="0"/>
        <v>0</v>
      </c>
      <c r="H9" s="130" t="e">
        <f t="shared" si="5"/>
        <v>#N/A</v>
      </c>
      <c r="I9" s="131">
        <f t="shared" si="1"/>
        <v>0</v>
      </c>
      <c r="J9" s="131">
        <f t="shared" si="2"/>
        <v>0</v>
      </c>
      <c r="L9" s="141" t="s">
        <v>311</v>
      </c>
      <c r="M9" s="142" t="e">
        <f t="shared" ca="1" si="6"/>
        <v>#DIV/0!</v>
      </c>
      <c r="N9" s="142" t="e">
        <f t="shared" ca="1" si="7"/>
        <v>#DIV/0!</v>
      </c>
      <c r="O9" s="142" t="e">
        <f t="shared" ca="1" si="8"/>
        <v>#DIV/0!</v>
      </c>
      <c r="P9" s="149" t="e">
        <f t="shared" ca="1" si="16"/>
        <v>#DIV/0!</v>
      </c>
      <c r="Q9" s="150" t="e">
        <f t="shared" ca="1" si="15"/>
        <v>#DIV/0!</v>
      </c>
      <c r="V9" s="130">
        <f>'Расчёт (ТН)'!E13</f>
        <v>0</v>
      </c>
      <c r="W9" s="130">
        <f>'Расчёт (ТН)'!I13</f>
        <v>0</v>
      </c>
      <c r="X9" s="130">
        <f t="shared" si="9"/>
        <v>0</v>
      </c>
      <c r="Y9" s="130">
        <f t="shared" si="10"/>
        <v>0</v>
      </c>
      <c r="AA9" s="141" t="s">
        <v>311</v>
      </c>
      <c r="AB9" s="143" t="e">
        <f t="shared" ca="1" si="11"/>
        <v>#DIV/0!</v>
      </c>
      <c r="AC9" s="143" t="e">
        <f t="shared" ca="1" si="12"/>
        <v>#DIV/0!</v>
      </c>
      <c r="AD9" s="149" t="e">
        <f t="shared" ref="AD9:AD12" ca="1" si="17">ROUND(P9/AB9,0)</f>
        <v>#DIV/0!</v>
      </c>
      <c r="AE9" s="150" t="e">
        <f ca="1">ROUND(Q9/AC9,0)</f>
        <v>#DIV/0!</v>
      </c>
    </row>
    <row r="10" spans="1:31">
      <c r="A10" s="135" t="str">
        <f t="shared" si="4"/>
        <v>сен</v>
      </c>
      <c r="B10" s="126" t="str">
        <f>'Расчёт (кг)'!B14</f>
        <v>-</v>
      </c>
      <c r="C10" s="33">
        <f>'Расчёт (кг)'!C14</f>
        <v>41883</v>
      </c>
      <c r="D10" s="129">
        <f>'Расчёт (кг)'!D14</f>
        <v>22</v>
      </c>
      <c r="E10" s="130">
        <f>'Расчёт (кг)'!E14</f>
        <v>0</v>
      </c>
      <c r="F10" s="130">
        <f>'Расчёт (кг)'!I14</f>
        <v>0</v>
      </c>
      <c r="G10" s="130">
        <f t="shared" si="0"/>
        <v>0</v>
      </c>
      <c r="H10" s="130" t="e">
        <f t="shared" si="5"/>
        <v>#N/A</v>
      </c>
      <c r="I10" s="131">
        <f t="shared" si="1"/>
        <v>0</v>
      </c>
      <c r="J10" s="131">
        <f t="shared" si="2"/>
        <v>0</v>
      </c>
      <c r="L10" s="141" t="s">
        <v>312</v>
      </c>
      <c r="M10" s="142" t="e">
        <f t="shared" ca="1" si="6"/>
        <v>#DIV/0!</v>
      </c>
      <c r="N10" s="142" t="e">
        <f t="shared" ca="1" si="7"/>
        <v>#DIV/0!</v>
      </c>
      <c r="O10" s="142" t="e">
        <f t="shared" ca="1" si="8"/>
        <v>#DIV/0!</v>
      </c>
      <c r="P10" s="149" t="e">
        <f t="shared" ca="1" si="16"/>
        <v>#DIV/0!</v>
      </c>
      <c r="Q10" s="150" t="e">
        <f t="shared" ca="1" si="15"/>
        <v>#DIV/0!</v>
      </c>
      <c r="V10" s="130">
        <f>'Расчёт (ТН)'!E14</f>
        <v>0</v>
      </c>
      <c r="W10" s="130">
        <f>'Расчёт (ТН)'!I14</f>
        <v>0</v>
      </c>
      <c r="X10" s="130">
        <f t="shared" si="9"/>
        <v>0</v>
      </c>
      <c r="Y10" s="130">
        <f t="shared" si="10"/>
        <v>0</v>
      </c>
      <c r="AA10" s="141" t="s">
        <v>312</v>
      </c>
      <c r="AB10" s="143" t="e">
        <f t="shared" ca="1" si="11"/>
        <v>#DIV/0!</v>
      </c>
      <c r="AC10" s="143" t="e">
        <f t="shared" ca="1" si="12"/>
        <v>#DIV/0!</v>
      </c>
      <c r="AD10" s="149" t="e">
        <f ca="1">ROUND(P10/AB10,0)</f>
        <v>#DIV/0!</v>
      </c>
      <c r="AE10" s="150" t="e">
        <f ca="1">ROUND(Q10/AC10,0)</f>
        <v>#DIV/0!</v>
      </c>
    </row>
    <row r="11" spans="1:31">
      <c r="A11" s="135" t="str">
        <f t="shared" si="4"/>
        <v>окт</v>
      </c>
      <c r="B11" s="126" t="str">
        <f>'Расчёт (кг)'!B15</f>
        <v>-</v>
      </c>
      <c r="C11" s="33">
        <f>'Расчёт (кг)'!C15</f>
        <v>41913</v>
      </c>
      <c r="D11" s="129">
        <f>'Расчёт (кг)'!D15</f>
        <v>23</v>
      </c>
      <c r="E11" s="130">
        <f>'Расчёт (кг)'!E15</f>
        <v>0</v>
      </c>
      <c r="F11" s="130">
        <f>'Расчёт (кг)'!I15</f>
        <v>0</v>
      </c>
      <c r="G11" s="130">
        <f t="shared" si="0"/>
        <v>0</v>
      </c>
      <c r="H11" s="130" t="e">
        <f t="shared" si="5"/>
        <v>#N/A</v>
      </c>
      <c r="I11" s="131">
        <f t="shared" si="1"/>
        <v>0</v>
      </c>
      <c r="J11" s="131">
        <f t="shared" si="2"/>
        <v>0</v>
      </c>
      <c r="L11" s="141" t="s">
        <v>313</v>
      </c>
      <c r="M11" s="142" t="e">
        <f t="shared" ca="1" si="6"/>
        <v>#DIV/0!</v>
      </c>
      <c r="N11" s="142" t="e">
        <f t="shared" ca="1" si="7"/>
        <v>#DIV/0!</v>
      </c>
      <c r="O11" s="142" t="e">
        <f t="shared" ca="1" si="8"/>
        <v>#DIV/0!</v>
      </c>
      <c r="P11" s="149" t="e">
        <f t="shared" ca="1" si="16"/>
        <v>#DIV/0!</v>
      </c>
      <c r="Q11" s="150" t="e">
        <f t="shared" ca="1" si="15"/>
        <v>#DIV/0!</v>
      </c>
      <c r="V11" s="130">
        <f>'Расчёт (ТН)'!E15</f>
        <v>0</v>
      </c>
      <c r="W11" s="130">
        <f>'Расчёт (ТН)'!I15</f>
        <v>0</v>
      </c>
      <c r="X11" s="130">
        <f t="shared" si="9"/>
        <v>0</v>
      </c>
      <c r="Y11" s="130">
        <f t="shared" si="10"/>
        <v>0</v>
      </c>
      <c r="AA11" s="141" t="s">
        <v>313</v>
      </c>
      <c r="AB11" s="143" t="e">
        <f t="shared" ca="1" si="11"/>
        <v>#DIV/0!</v>
      </c>
      <c r="AC11" s="143" t="e">
        <f t="shared" ca="1" si="12"/>
        <v>#DIV/0!</v>
      </c>
      <c r="AD11" s="149" t="e">
        <f t="shared" ca="1" si="17"/>
        <v>#DIV/0!</v>
      </c>
      <c r="AE11" s="150" t="e">
        <f ca="1">ROUND(Q11/AC11,0)</f>
        <v>#DIV/0!</v>
      </c>
    </row>
    <row r="12" spans="1:31">
      <c r="A12" s="135" t="str">
        <f t="shared" si="4"/>
        <v>ноя</v>
      </c>
      <c r="B12" s="126" t="str">
        <f>'Расчёт (кг)'!B16</f>
        <v>-</v>
      </c>
      <c r="C12" s="33">
        <f>'Расчёт (кг)'!C16</f>
        <v>41944</v>
      </c>
      <c r="D12" s="129">
        <f>'Расчёт (кг)'!D16</f>
        <v>18</v>
      </c>
      <c r="E12" s="130">
        <f>'Расчёт (кг)'!E16</f>
        <v>0</v>
      </c>
      <c r="F12" s="130">
        <f>'Расчёт (кг)'!I16</f>
        <v>0</v>
      </c>
      <c r="G12" s="130">
        <f t="shared" si="0"/>
        <v>0</v>
      </c>
      <c r="H12" s="130" t="e">
        <f t="shared" si="5"/>
        <v>#N/A</v>
      </c>
      <c r="I12" s="131">
        <f t="shared" si="1"/>
        <v>0</v>
      </c>
      <c r="J12" s="131">
        <f t="shared" si="2"/>
        <v>0</v>
      </c>
      <c r="L12" s="141" t="s">
        <v>314</v>
      </c>
      <c r="M12" s="142" t="e">
        <f t="shared" ca="1" si="6"/>
        <v>#DIV/0!</v>
      </c>
      <c r="N12" s="142" t="e">
        <f t="shared" ca="1" si="7"/>
        <v>#DIV/0!</v>
      </c>
      <c r="O12" s="142" t="e">
        <f t="shared" ca="1" si="8"/>
        <v>#DIV/0!</v>
      </c>
      <c r="P12" s="149" t="e">
        <f t="shared" ca="1" si="16"/>
        <v>#DIV/0!</v>
      </c>
      <c r="Q12" s="150" t="e">
        <f t="shared" ca="1" si="15"/>
        <v>#DIV/0!</v>
      </c>
      <c r="V12" s="130">
        <f>'Расчёт (ТН)'!E16</f>
        <v>0</v>
      </c>
      <c r="W12" s="130">
        <f>'Расчёт (ТН)'!I16</f>
        <v>0</v>
      </c>
      <c r="X12" s="130">
        <f t="shared" si="9"/>
        <v>0</v>
      </c>
      <c r="Y12" s="130">
        <f t="shared" si="10"/>
        <v>0</v>
      </c>
      <c r="AA12" s="141" t="s">
        <v>314</v>
      </c>
      <c r="AB12" s="143" t="e">
        <f t="shared" ca="1" si="11"/>
        <v>#DIV/0!</v>
      </c>
      <c r="AC12" s="143" t="e">
        <f t="shared" ca="1" si="12"/>
        <v>#DIV/0!</v>
      </c>
      <c r="AD12" s="149" t="e">
        <f t="shared" ca="1" si="17"/>
        <v>#DIV/0!</v>
      </c>
      <c r="AE12" s="150" t="e">
        <f t="shared" ca="1" si="14"/>
        <v>#DIV/0!</v>
      </c>
    </row>
    <row r="13" spans="1:31" ht="15" thickBot="1">
      <c r="A13" s="135" t="str">
        <f t="shared" si="4"/>
        <v>дек</v>
      </c>
      <c r="B13" s="126" t="str">
        <f>'Расчёт (кг)'!B17</f>
        <v>-</v>
      </c>
      <c r="C13" s="33">
        <f>'Расчёт (кг)'!C17</f>
        <v>41974</v>
      </c>
      <c r="D13" s="129">
        <f>'Расчёт (кг)'!D17</f>
        <v>23</v>
      </c>
      <c r="E13" s="130">
        <f>'Расчёт (кг)'!E17</f>
        <v>0</v>
      </c>
      <c r="F13" s="130">
        <f>'Расчёт (кг)'!I17</f>
        <v>0</v>
      </c>
      <c r="G13" s="130">
        <f t="shared" si="0"/>
        <v>0</v>
      </c>
      <c r="H13" s="130" t="e">
        <f t="shared" si="5"/>
        <v>#N/A</v>
      </c>
      <c r="I13" s="131">
        <f t="shared" si="1"/>
        <v>0</v>
      </c>
      <c r="J13" s="131">
        <f t="shared" si="2"/>
        <v>0</v>
      </c>
      <c r="L13" s="144" t="s">
        <v>315</v>
      </c>
      <c r="M13" s="145" t="e">
        <f t="shared" ca="1" si="6"/>
        <v>#DIV/0!</v>
      </c>
      <c r="N13" s="145" t="e">
        <f t="shared" ca="1" si="7"/>
        <v>#DIV/0!</v>
      </c>
      <c r="O13" s="145" t="e">
        <f t="shared" ca="1" si="8"/>
        <v>#DIV/0!</v>
      </c>
      <c r="P13" s="151" t="e">
        <f t="shared" ca="1" si="16"/>
        <v>#DIV/0!</v>
      </c>
      <c r="Q13" s="152" t="e">
        <f t="shared" ca="1" si="15"/>
        <v>#DIV/0!</v>
      </c>
      <c r="V13" s="130">
        <f>'Расчёт (ТН)'!E17</f>
        <v>0</v>
      </c>
      <c r="W13" s="130">
        <f>'Расчёт (ТН)'!I17</f>
        <v>0</v>
      </c>
      <c r="X13" s="130">
        <f t="shared" si="9"/>
        <v>0</v>
      </c>
      <c r="Y13" s="130">
        <f t="shared" si="10"/>
        <v>0</v>
      </c>
      <c r="AA13" s="144" t="s">
        <v>315</v>
      </c>
      <c r="AB13" s="146" t="e">
        <f t="shared" ca="1" si="11"/>
        <v>#DIV/0!</v>
      </c>
      <c r="AC13" s="146" t="e">
        <f ca="1">AVERAGEIFS($Y:$Y,$A:$A,$AA13,$B:$B,"факт",$C:$C,"&gt;"&amp;DATE(YEAR(TODAY())-2,MONTH(TODAY())-1,1))</f>
        <v>#DIV/0!</v>
      </c>
      <c r="AD13" s="151" t="e">
        <f ca="1">ROUND(P13/AB13,0)</f>
        <v>#DIV/0!</v>
      </c>
      <c r="AE13" s="152" t="e">
        <f ca="1">ROUND(Q13/AC13,0)</f>
        <v>#DIV/0!</v>
      </c>
    </row>
    <row r="14" spans="1:31">
      <c r="A14" s="135" t="str">
        <f t="shared" si="4"/>
        <v>янв</v>
      </c>
      <c r="B14" s="126" t="str">
        <f>'Расчёт (кг)'!B18</f>
        <v>-</v>
      </c>
      <c r="C14" s="33">
        <f>'Расчёт (кг)'!C18</f>
        <v>42005</v>
      </c>
      <c r="D14" s="129">
        <f>'Расчёт (кг)'!D18</f>
        <v>15</v>
      </c>
      <c r="E14" s="130">
        <f>'Расчёт (кг)'!E18</f>
        <v>0</v>
      </c>
      <c r="F14" s="130">
        <f>'Расчёт (кг)'!I18</f>
        <v>0</v>
      </c>
      <c r="G14" s="130">
        <f t="shared" si="0"/>
        <v>0</v>
      </c>
      <c r="H14" s="130" t="e">
        <f t="shared" si="5"/>
        <v>#N/A</v>
      </c>
      <c r="I14" s="131">
        <f t="shared" si="1"/>
        <v>0</v>
      </c>
      <c r="J14" s="131">
        <f t="shared" si="2"/>
        <v>0</v>
      </c>
      <c r="V14" s="130">
        <f>'Расчёт (ТН)'!E18</f>
        <v>0</v>
      </c>
      <c r="W14" s="130">
        <f>'Расчёт (ТН)'!I18</f>
        <v>0</v>
      </c>
      <c r="X14" s="130">
        <f t="shared" si="9"/>
        <v>0</v>
      </c>
      <c r="Y14" s="130">
        <f t="shared" si="10"/>
        <v>0</v>
      </c>
    </row>
    <row r="15" spans="1:31">
      <c r="A15" s="135" t="str">
        <f t="shared" si="4"/>
        <v>фев</v>
      </c>
      <c r="B15" s="126" t="str">
        <f>'Расчёт (кг)'!B19</f>
        <v>-</v>
      </c>
      <c r="C15" s="33">
        <f>'Расчёт (кг)'!C19</f>
        <v>42036</v>
      </c>
      <c r="D15" s="129">
        <f>'Расчёт (кг)'!D19</f>
        <v>19</v>
      </c>
      <c r="E15" s="130">
        <f>'Расчёт (кг)'!E19</f>
        <v>0</v>
      </c>
      <c r="F15" s="130">
        <f>'Расчёт (кг)'!I19</f>
        <v>0</v>
      </c>
      <c r="G15" s="130">
        <f t="shared" si="0"/>
        <v>0</v>
      </c>
      <c r="H15" s="130" t="e">
        <f t="shared" si="5"/>
        <v>#N/A</v>
      </c>
      <c r="I15" s="131">
        <f t="shared" si="1"/>
        <v>0</v>
      </c>
      <c r="J15" s="131">
        <f t="shared" si="2"/>
        <v>0</v>
      </c>
      <c r="V15" s="130">
        <f>'Расчёт (ТН)'!E19</f>
        <v>0</v>
      </c>
      <c r="W15" s="130">
        <f>'Расчёт (ТН)'!I19</f>
        <v>0</v>
      </c>
      <c r="X15" s="130">
        <f t="shared" si="9"/>
        <v>0</v>
      </c>
      <c r="Y15" s="130">
        <f t="shared" si="10"/>
        <v>0</v>
      </c>
    </row>
    <row r="16" spans="1:31">
      <c r="A16" s="135" t="str">
        <f t="shared" si="4"/>
        <v>мар</v>
      </c>
      <c r="B16" s="126" t="str">
        <f>'Расчёт (кг)'!B20</f>
        <v>-</v>
      </c>
      <c r="C16" s="33">
        <f>'Расчёт (кг)'!C20</f>
        <v>42064</v>
      </c>
      <c r="D16" s="129">
        <f>'Расчёт (кг)'!D20</f>
        <v>21</v>
      </c>
      <c r="E16" s="130">
        <f>'Расчёт (кг)'!E20</f>
        <v>0</v>
      </c>
      <c r="F16" s="130">
        <f>'Расчёт (кг)'!I20</f>
        <v>0</v>
      </c>
      <c r="G16" s="130">
        <f t="shared" si="0"/>
        <v>0</v>
      </c>
      <c r="H16" s="130" t="e">
        <f t="shared" si="5"/>
        <v>#N/A</v>
      </c>
      <c r="I16" s="131">
        <f t="shared" si="1"/>
        <v>0</v>
      </c>
      <c r="J16" s="131">
        <f t="shared" si="2"/>
        <v>0</v>
      </c>
      <c r="V16" s="130">
        <f>'Расчёт (ТН)'!E20</f>
        <v>0</v>
      </c>
      <c r="W16" s="130">
        <f>'Расчёт (ТН)'!I20</f>
        <v>0</v>
      </c>
      <c r="X16" s="130">
        <f t="shared" si="9"/>
        <v>0</v>
      </c>
      <c r="Y16" s="130">
        <f t="shared" si="10"/>
        <v>0</v>
      </c>
    </row>
    <row r="17" spans="1:25">
      <c r="A17" s="135" t="str">
        <f t="shared" si="4"/>
        <v>апр</v>
      </c>
      <c r="B17" s="126" t="str">
        <f>'Расчёт (кг)'!B21</f>
        <v>-</v>
      </c>
      <c r="C17" s="33">
        <f>'Расчёт (кг)'!C21</f>
        <v>42095</v>
      </c>
      <c r="D17" s="129">
        <f>'Расчёт (кг)'!D21</f>
        <v>22</v>
      </c>
      <c r="E17" s="130">
        <f>'Расчёт (кг)'!E21</f>
        <v>0</v>
      </c>
      <c r="F17" s="130">
        <f>'Расчёт (кг)'!I21</f>
        <v>0</v>
      </c>
      <c r="G17" s="130">
        <f t="shared" si="0"/>
        <v>0</v>
      </c>
      <c r="H17" s="130" t="e">
        <f t="shared" si="5"/>
        <v>#N/A</v>
      </c>
      <c r="I17" s="131">
        <f t="shared" si="1"/>
        <v>0</v>
      </c>
      <c r="J17" s="131">
        <f t="shared" si="2"/>
        <v>0</v>
      </c>
      <c r="V17" s="130">
        <f>'Расчёт (ТН)'!E21</f>
        <v>0</v>
      </c>
      <c r="W17" s="130">
        <f>'Расчёт (ТН)'!I21</f>
        <v>0</v>
      </c>
      <c r="X17" s="130">
        <f t="shared" si="9"/>
        <v>0</v>
      </c>
      <c r="Y17" s="130">
        <f t="shared" si="10"/>
        <v>0</v>
      </c>
    </row>
    <row r="18" spans="1:25">
      <c r="A18" s="135" t="str">
        <f t="shared" si="4"/>
        <v>май</v>
      </c>
      <c r="B18" s="126" t="str">
        <f>'Расчёт (кг)'!B22</f>
        <v>-</v>
      </c>
      <c r="C18" s="33">
        <f>'Расчёт (кг)'!C22</f>
        <v>42125</v>
      </c>
      <c r="D18" s="129">
        <f>'Расчёт (кг)'!D22</f>
        <v>18</v>
      </c>
      <c r="E18" s="130">
        <f>'Расчёт (кг)'!E22</f>
        <v>0</v>
      </c>
      <c r="F18" s="130">
        <f>'Расчёт (кг)'!I22</f>
        <v>0</v>
      </c>
      <c r="G18" s="130">
        <f t="shared" si="0"/>
        <v>0</v>
      </c>
      <c r="H18" s="130" t="e">
        <f t="shared" si="5"/>
        <v>#N/A</v>
      </c>
      <c r="I18" s="131">
        <f t="shared" si="1"/>
        <v>0</v>
      </c>
      <c r="J18" s="131">
        <f t="shared" si="2"/>
        <v>0</v>
      </c>
      <c r="V18" s="130">
        <f>'Расчёт (ТН)'!E22</f>
        <v>0</v>
      </c>
      <c r="W18" s="130">
        <f>'Расчёт (ТН)'!I22</f>
        <v>0</v>
      </c>
      <c r="X18" s="130">
        <f t="shared" si="9"/>
        <v>0</v>
      </c>
      <c r="Y18" s="130">
        <f t="shared" si="10"/>
        <v>0</v>
      </c>
    </row>
    <row r="19" spans="1:25">
      <c r="A19" s="135" t="str">
        <f t="shared" si="4"/>
        <v>июн</v>
      </c>
      <c r="B19" s="126" t="str">
        <f>'Расчёт (кг)'!B23</f>
        <v>-</v>
      </c>
      <c r="C19" s="33">
        <f>'Расчёт (кг)'!C23</f>
        <v>42156</v>
      </c>
      <c r="D19" s="129">
        <f>'Расчёт (кг)'!D23</f>
        <v>21</v>
      </c>
      <c r="E19" s="130">
        <f>'Расчёт (кг)'!E23</f>
        <v>0</v>
      </c>
      <c r="F19" s="130">
        <f>'Расчёт (кг)'!I23</f>
        <v>0</v>
      </c>
      <c r="G19" s="130">
        <f t="shared" si="0"/>
        <v>0</v>
      </c>
      <c r="H19" s="130" t="e">
        <f t="shared" si="5"/>
        <v>#N/A</v>
      </c>
      <c r="I19" s="131">
        <f t="shared" si="1"/>
        <v>0</v>
      </c>
      <c r="J19" s="131">
        <f t="shared" si="2"/>
        <v>0</v>
      </c>
      <c r="V19" s="130">
        <f>'Расчёт (ТН)'!E23</f>
        <v>0</v>
      </c>
      <c r="W19" s="130">
        <f>'Расчёт (ТН)'!I23</f>
        <v>0</v>
      </c>
      <c r="X19" s="130">
        <f t="shared" si="9"/>
        <v>0</v>
      </c>
      <c r="Y19" s="130">
        <f t="shared" si="10"/>
        <v>0</v>
      </c>
    </row>
    <row r="20" spans="1:25">
      <c r="A20" s="135" t="str">
        <f t="shared" si="4"/>
        <v>июл</v>
      </c>
      <c r="B20" s="126" t="str">
        <f>'Расчёт (кг)'!B24</f>
        <v>-</v>
      </c>
      <c r="C20" s="33">
        <f>'Расчёт (кг)'!C24</f>
        <v>42186</v>
      </c>
      <c r="D20" s="129">
        <f>'Расчёт (кг)'!D24</f>
        <v>23</v>
      </c>
      <c r="E20" s="130">
        <f>'Расчёт (кг)'!E24</f>
        <v>0</v>
      </c>
      <c r="F20" s="130">
        <f>'Расчёт (кг)'!I24</f>
        <v>0</v>
      </c>
      <c r="G20" s="130">
        <f t="shared" si="0"/>
        <v>0</v>
      </c>
      <c r="H20" s="130" t="e">
        <f t="shared" si="5"/>
        <v>#N/A</v>
      </c>
      <c r="I20" s="131">
        <f t="shared" si="1"/>
        <v>0</v>
      </c>
      <c r="J20" s="131">
        <f t="shared" si="2"/>
        <v>0</v>
      </c>
      <c r="V20" s="130">
        <f>'Расчёт (ТН)'!E24</f>
        <v>0</v>
      </c>
      <c r="W20" s="130">
        <f>'Расчёт (ТН)'!I24</f>
        <v>0</v>
      </c>
      <c r="X20" s="130">
        <f t="shared" si="9"/>
        <v>0</v>
      </c>
      <c r="Y20" s="130">
        <f t="shared" si="10"/>
        <v>0</v>
      </c>
    </row>
    <row r="21" spans="1:25">
      <c r="A21" s="135" t="str">
        <f t="shared" si="4"/>
        <v>авг</v>
      </c>
      <c r="B21" s="126" t="str">
        <f>'Расчёт (кг)'!B25</f>
        <v>-</v>
      </c>
      <c r="C21" s="33">
        <f>'Расчёт (кг)'!C25</f>
        <v>42217</v>
      </c>
      <c r="D21" s="129">
        <f>'Расчёт (кг)'!D25</f>
        <v>21</v>
      </c>
      <c r="E21" s="130">
        <f>'Расчёт (кг)'!E25</f>
        <v>0</v>
      </c>
      <c r="F21" s="130">
        <f>'Расчёт (кг)'!I25</f>
        <v>0</v>
      </c>
      <c r="G21" s="130">
        <f t="shared" si="0"/>
        <v>0</v>
      </c>
      <c r="H21" s="130" t="e">
        <f t="shared" si="5"/>
        <v>#N/A</v>
      </c>
      <c r="I21" s="131">
        <f t="shared" si="1"/>
        <v>0</v>
      </c>
      <c r="J21" s="131">
        <f t="shared" si="2"/>
        <v>0</v>
      </c>
      <c r="V21" s="130">
        <f>'Расчёт (ТН)'!E25</f>
        <v>0</v>
      </c>
      <c r="W21" s="130">
        <f>'Расчёт (ТН)'!I25</f>
        <v>0</v>
      </c>
      <c r="X21" s="130">
        <f t="shared" si="9"/>
        <v>0</v>
      </c>
      <c r="Y21" s="130">
        <f t="shared" si="10"/>
        <v>0</v>
      </c>
    </row>
    <row r="22" spans="1:25">
      <c r="A22" s="135" t="str">
        <f t="shared" si="4"/>
        <v>сен</v>
      </c>
      <c r="B22" s="126" t="str">
        <f>'Расчёт (кг)'!B26</f>
        <v>-</v>
      </c>
      <c r="C22" s="33">
        <f>'Расчёт (кг)'!C26</f>
        <v>42248</v>
      </c>
      <c r="D22" s="129">
        <f>'Расчёт (кг)'!D26</f>
        <v>22</v>
      </c>
      <c r="E22" s="130">
        <f>'Расчёт (кг)'!E26</f>
        <v>0</v>
      </c>
      <c r="F22" s="130">
        <f>'Расчёт (кг)'!I26</f>
        <v>0</v>
      </c>
      <c r="G22" s="130">
        <f t="shared" si="0"/>
        <v>0</v>
      </c>
      <c r="H22" s="130" t="e">
        <f t="shared" si="5"/>
        <v>#N/A</v>
      </c>
      <c r="I22" s="131">
        <f t="shared" si="1"/>
        <v>0</v>
      </c>
      <c r="J22" s="131">
        <f t="shared" si="2"/>
        <v>0</v>
      </c>
      <c r="V22" s="130">
        <f>'Расчёт (ТН)'!E26</f>
        <v>0</v>
      </c>
      <c r="W22" s="130">
        <f>'Расчёт (ТН)'!I26</f>
        <v>0</v>
      </c>
      <c r="X22" s="130">
        <f t="shared" si="9"/>
        <v>0</v>
      </c>
      <c r="Y22" s="130">
        <f t="shared" si="10"/>
        <v>0</v>
      </c>
    </row>
    <row r="23" spans="1:25">
      <c r="A23" s="135" t="str">
        <f t="shared" si="4"/>
        <v>окт</v>
      </c>
      <c r="B23" s="126" t="str">
        <f>'Расчёт (кг)'!B27</f>
        <v>-</v>
      </c>
      <c r="C23" s="33">
        <f>'Расчёт (кг)'!C27</f>
        <v>42278</v>
      </c>
      <c r="D23" s="129">
        <f>'Расчёт (кг)'!D27</f>
        <v>22</v>
      </c>
      <c r="E23" s="130">
        <f>'Расчёт (кг)'!E27</f>
        <v>0</v>
      </c>
      <c r="F23" s="130">
        <f>'Расчёт (кг)'!I27</f>
        <v>0</v>
      </c>
      <c r="G23" s="130">
        <f t="shared" si="0"/>
        <v>0</v>
      </c>
      <c r="H23" s="130" t="e">
        <f t="shared" si="5"/>
        <v>#N/A</v>
      </c>
      <c r="I23" s="131">
        <f t="shared" si="1"/>
        <v>0</v>
      </c>
      <c r="J23" s="131">
        <f t="shared" si="2"/>
        <v>0</v>
      </c>
      <c r="V23" s="130">
        <f>'Расчёт (ТН)'!E27</f>
        <v>0</v>
      </c>
      <c r="W23" s="130">
        <f>'Расчёт (ТН)'!I27</f>
        <v>0</v>
      </c>
      <c r="X23" s="130">
        <f t="shared" si="9"/>
        <v>0</v>
      </c>
      <c r="Y23" s="130">
        <f t="shared" si="10"/>
        <v>0</v>
      </c>
    </row>
    <row r="24" spans="1:25">
      <c r="A24" s="135" t="str">
        <f t="shared" si="4"/>
        <v>ноя</v>
      </c>
      <c r="B24" s="126" t="str">
        <f>'Расчёт (кг)'!B28</f>
        <v>-</v>
      </c>
      <c r="C24" s="33">
        <f>'Расчёт (кг)'!C28</f>
        <v>42309</v>
      </c>
      <c r="D24" s="129">
        <f>'Расчёт (кг)'!D28</f>
        <v>20</v>
      </c>
      <c r="E24" s="130">
        <f>'Расчёт (кг)'!E28</f>
        <v>0</v>
      </c>
      <c r="F24" s="130">
        <f>'Расчёт (кг)'!I28</f>
        <v>0</v>
      </c>
      <c r="G24" s="130">
        <f t="shared" si="0"/>
        <v>0</v>
      </c>
      <c r="H24" s="130" t="e">
        <f t="shared" si="5"/>
        <v>#N/A</v>
      </c>
      <c r="I24" s="131">
        <f t="shared" si="1"/>
        <v>0</v>
      </c>
      <c r="J24" s="131">
        <f t="shared" si="2"/>
        <v>0</v>
      </c>
      <c r="V24" s="130">
        <f>'Расчёт (ТН)'!E28</f>
        <v>0</v>
      </c>
      <c r="W24" s="130">
        <f>'Расчёт (ТН)'!I28</f>
        <v>0</v>
      </c>
      <c r="X24" s="130">
        <f t="shared" si="9"/>
        <v>0</v>
      </c>
      <c r="Y24" s="130">
        <f t="shared" si="10"/>
        <v>0</v>
      </c>
    </row>
    <row r="25" spans="1:25">
      <c r="A25" s="135" t="str">
        <f t="shared" si="4"/>
        <v>дек</v>
      </c>
      <c r="B25" s="126" t="str">
        <f>'Расчёт (кг)'!B29</f>
        <v>-</v>
      </c>
      <c r="C25" s="33">
        <f>'Расчёт (кг)'!C29</f>
        <v>42339</v>
      </c>
      <c r="D25" s="129">
        <f>'Расчёт (кг)'!D29</f>
        <v>23</v>
      </c>
      <c r="E25" s="130">
        <f>'Расчёт (кг)'!E29</f>
        <v>0</v>
      </c>
      <c r="F25" s="130">
        <f>'Расчёт (кг)'!I29</f>
        <v>0</v>
      </c>
      <c r="G25" s="130">
        <f t="shared" si="0"/>
        <v>0</v>
      </c>
      <c r="H25" s="130" t="e">
        <f t="shared" si="5"/>
        <v>#N/A</v>
      </c>
      <c r="I25" s="131">
        <f t="shared" si="1"/>
        <v>0</v>
      </c>
      <c r="J25" s="131">
        <f t="shared" si="2"/>
        <v>0</v>
      </c>
      <c r="V25" s="130">
        <f>'Расчёт (ТН)'!E29</f>
        <v>0</v>
      </c>
      <c r="W25" s="130">
        <f>'Расчёт (ТН)'!I29</f>
        <v>0</v>
      </c>
      <c r="X25" s="130">
        <f t="shared" si="9"/>
        <v>0</v>
      </c>
      <c r="Y25" s="130">
        <f t="shared" si="10"/>
        <v>0</v>
      </c>
    </row>
    <row r="26" spans="1:25">
      <c r="A26" s="135" t="str">
        <f t="shared" si="4"/>
        <v>янв</v>
      </c>
      <c r="B26" s="126" t="str">
        <f>'Расчёт (кг)'!B30</f>
        <v>-</v>
      </c>
      <c r="C26" s="33">
        <f>'Расчёт (кг)'!C30</f>
        <v>42370</v>
      </c>
      <c r="D26" s="129">
        <f>'Расчёт (кг)'!D30</f>
        <v>15</v>
      </c>
      <c r="E26" s="130">
        <f>'Расчёт (кг)'!E30</f>
        <v>0</v>
      </c>
      <c r="F26" s="130">
        <f>'Расчёт (кг)'!I30</f>
        <v>0</v>
      </c>
      <c r="G26" s="130">
        <f t="shared" si="0"/>
        <v>0</v>
      </c>
      <c r="H26" s="130" t="e">
        <f t="shared" si="5"/>
        <v>#N/A</v>
      </c>
      <c r="I26" s="131">
        <f t="shared" si="1"/>
        <v>0</v>
      </c>
      <c r="J26" s="131">
        <f t="shared" si="2"/>
        <v>0</v>
      </c>
      <c r="V26" s="130">
        <f>'Расчёт (ТН)'!E30</f>
        <v>0</v>
      </c>
      <c r="W26" s="130">
        <f>'Расчёт (ТН)'!I30</f>
        <v>0</v>
      </c>
      <c r="X26" s="130">
        <f t="shared" si="9"/>
        <v>0</v>
      </c>
      <c r="Y26" s="130">
        <f t="shared" si="10"/>
        <v>0</v>
      </c>
    </row>
    <row r="27" spans="1:25">
      <c r="A27" s="135" t="str">
        <f t="shared" si="4"/>
        <v>фев</v>
      </c>
      <c r="B27" s="126" t="str">
        <f>'Расчёт (кг)'!B31</f>
        <v>-</v>
      </c>
      <c r="C27" s="33">
        <f>'Расчёт (кг)'!C31</f>
        <v>42401</v>
      </c>
      <c r="D27" s="129">
        <f>'Расчёт (кг)'!D31</f>
        <v>20</v>
      </c>
      <c r="E27" s="130">
        <f>'Расчёт (кг)'!E31</f>
        <v>0</v>
      </c>
      <c r="F27" s="130">
        <f>'Расчёт (кг)'!I31</f>
        <v>0</v>
      </c>
      <c r="G27" s="130">
        <f t="shared" si="0"/>
        <v>0</v>
      </c>
      <c r="H27" s="130" t="e">
        <f t="shared" si="5"/>
        <v>#N/A</v>
      </c>
      <c r="I27" s="131">
        <f t="shared" si="1"/>
        <v>0</v>
      </c>
      <c r="J27" s="131">
        <f t="shared" si="2"/>
        <v>0</v>
      </c>
      <c r="V27" s="130">
        <f>'Расчёт (ТН)'!E31</f>
        <v>0</v>
      </c>
      <c r="W27" s="130">
        <f>'Расчёт (ТН)'!I31</f>
        <v>0</v>
      </c>
      <c r="X27" s="130">
        <f t="shared" si="9"/>
        <v>0</v>
      </c>
      <c r="Y27" s="130">
        <f t="shared" si="10"/>
        <v>0</v>
      </c>
    </row>
    <row r="28" spans="1:25">
      <c r="A28" s="135" t="str">
        <f t="shared" si="4"/>
        <v>мар</v>
      </c>
      <c r="B28" s="126" t="str">
        <f>'Расчёт (кг)'!B32</f>
        <v>-</v>
      </c>
      <c r="C28" s="33">
        <f>'Расчёт (кг)'!C32</f>
        <v>42430</v>
      </c>
      <c r="D28" s="129">
        <f>'Расчёт (кг)'!D32</f>
        <v>21</v>
      </c>
      <c r="E28" s="130">
        <f>'Расчёт (кг)'!E32</f>
        <v>0</v>
      </c>
      <c r="F28" s="130">
        <f>'Расчёт (кг)'!I32</f>
        <v>0</v>
      </c>
      <c r="G28" s="130">
        <f t="shared" si="0"/>
        <v>0</v>
      </c>
      <c r="H28" s="130" t="e">
        <f t="shared" si="5"/>
        <v>#N/A</v>
      </c>
      <c r="I28" s="131">
        <f t="shared" si="1"/>
        <v>0</v>
      </c>
      <c r="J28" s="131">
        <f t="shared" si="2"/>
        <v>0</v>
      </c>
      <c r="V28" s="130">
        <f>'Расчёт (ТН)'!E32</f>
        <v>0</v>
      </c>
      <c r="W28" s="130">
        <f>'Расчёт (ТН)'!I32</f>
        <v>0</v>
      </c>
      <c r="X28" s="130">
        <f t="shared" si="9"/>
        <v>0</v>
      </c>
      <c r="Y28" s="130">
        <f t="shared" si="10"/>
        <v>0</v>
      </c>
    </row>
    <row r="29" spans="1:25">
      <c r="A29" s="135" t="str">
        <f t="shared" si="4"/>
        <v>апр</v>
      </c>
      <c r="B29" s="126" t="str">
        <f>'Расчёт (кг)'!B33</f>
        <v>-</v>
      </c>
      <c r="C29" s="33">
        <f>'Расчёт (кг)'!C33</f>
        <v>42461</v>
      </c>
      <c r="D29" s="129">
        <f>'Расчёт (кг)'!D33</f>
        <v>21</v>
      </c>
      <c r="E29" s="130">
        <f>'Расчёт (кг)'!E33</f>
        <v>0</v>
      </c>
      <c r="F29" s="130">
        <f>'Расчёт (кг)'!I33</f>
        <v>0</v>
      </c>
      <c r="G29" s="130">
        <f t="shared" si="0"/>
        <v>0</v>
      </c>
      <c r="H29" s="130" t="e">
        <f t="shared" si="5"/>
        <v>#N/A</v>
      </c>
      <c r="I29" s="131">
        <f t="shared" si="1"/>
        <v>0</v>
      </c>
      <c r="J29" s="131">
        <f t="shared" si="2"/>
        <v>0</v>
      </c>
      <c r="V29" s="130">
        <f>'Расчёт (ТН)'!E33</f>
        <v>0</v>
      </c>
      <c r="W29" s="130">
        <f>'Расчёт (ТН)'!I33</f>
        <v>0</v>
      </c>
      <c r="X29" s="130">
        <f t="shared" si="9"/>
        <v>0</v>
      </c>
      <c r="Y29" s="130">
        <f t="shared" si="10"/>
        <v>0</v>
      </c>
    </row>
    <row r="30" spans="1:25">
      <c r="A30" s="135" t="str">
        <f t="shared" si="4"/>
        <v>май</v>
      </c>
      <c r="B30" s="126" t="str">
        <f>'Расчёт (кг)'!B34</f>
        <v>-</v>
      </c>
      <c r="C30" s="33">
        <f>'Расчёт (кг)'!C34</f>
        <v>42491</v>
      </c>
      <c r="D30" s="129">
        <f>'Расчёт (кг)'!D34</f>
        <v>19</v>
      </c>
      <c r="E30" s="130">
        <f>'Расчёт (кг)'!E34</f>
        <v>0</v>
      </c>
      <c r="F30" s="130">
        <f>'Расчёт (кг)'!I34</f>
        <v>0</v>
      </c>
      <c r="G30" s="130">
        <f t="shared" si="0"/>
        <v>0</v>
      </c>
      <c r="H30" s="130" t="e">
        <f t="shared" si="5"/>
        <v>#N/A</v>
      </c>
      <c r="I30" s="131">
        <f t="shared" si="1"/>
        <v>0</v>
      </c>
      <c r="J30" s="131">
        <f t="shared" si="2"/>
        <v>0</v>
      </c>
      <c r="V30" s="130">
        <f>'Расчёт (ТН)'!E34</f>
        <v>0</v>
      </c>
      <c r="W30" s="130">
        <f>'Расчёт (ТН)'!I34</f>
        <v>0</v>
      </c>
      <c r="X30" s="130">
        <f t="shared" si="9"/>
        <v>0</v>
      </c>
      <c r="Y30" s="130">
        <f t="shared" si="10"/>
        <v>0</v>
      </c>
    </row>
    <row r="31" spans="1:25">
      <c r="A31" s="135" t="str">
        <f t="shared" si="4"/>
        <v>июн</v>
      </c>
      <c r="B31" s="126" t="str">
        <f>'Расчёт (кг)'!B35</f>
        <v>-</v>
      </c>
      <c r="C31" s="33">
        <f>'Расчёт (кг)'!C35</f>
        <v>42522</v>
      </c>
      <c r="D31" s="129">
        <f>'Расчёт (кг)'!D35</f>
        <v>21</v>
      </c>
      <c r="E31" s="130">
        <f>'Расчёт (кг)'!E35</f>
        <v>0</v>
      </c>
      <c r="F31" s="130">
        <f>'Расчёт (кг)'!I35</f>
        <v>0</v>
      </c>
      <c r="G31" s="130">
        <f t="shared" si="0"/>
        <v>0</v>
      </c>
      <c r="H31" s="130" t="e">
        <f t="shared" si="5"/>
        <v>#N/A</v>
      </c>
      <c r="I31" s="131">
        <f t="shared" si="1"/>
        <v>0</v>
      </c>
      <c r="J31" s="131">
        <f t="shared" si="2"/>
        <v>0</v>
      </c>
      <c r="V31" s="130">
        <f>'Расчёт (ТН)'!E35</f>
        <v>0</v>
      </c>
      <c r="W31" s="130">
        <f>'Расчёт (ТН)'!I35</f>
        <v>0</v>
      </c>
      <c r="X31" s="130">
        <f>IFERROR(E31/V31,0)</f>
        <v>0</v>
      </c>
      <c r="Y31" s="130">
        <f t="shared" si="10"/>
        <v>0</v>
      </c>
    </row>
    <row r="32" spans="1:25">
      <c r="A32" s="135" t="str">
        <f t="shared" si="4"/>
        <v>июл</v>
      </c>
      <c r="B32" s="126" t="str">
        <f>'Расчёт (кг)'!B36</f>
        <v>-</v>
      </c>
      <c r="C32" s="33">
        <f>'Расчёт (кг)'!C36</f>
        <v>42552</v>
      </c>
      <c r="D32" s="129">
        <f>'Расчёт (кг)'!D36</f>
        <v>21</v>
      </c>
      <c r="E32" s="130">
        <f>'Расчёт (кг)'!E36</f>
        <v>0</v>
      </c>
      <c r="F32" s="130">
        <f>'Расчёт (кг)'!I36</f>
        <v>0</v>
      </c>
      <c r="G32" s="130">
        <f t="shared" si="0"/>
        <v>0</v>
      </c>
      <c r="H32" s="130" t="e">
        <f t="shared" si="5"/>
        <v>#N/A</v>
      </c>
      <c r="I32" s="131">
        <f t="shared" si="1"/>
        <v>0</v>
      </c>
      <c r="J32" s="131">
        <f t="shared" si="2"/>
        <v>0</v>
      </c>
      <c r="V32" s="130">
        <f>'Расчёт (ТН)'!E36</f>
        <v>0</v>
      </c>
      <c r="W32" s="130">
        <f>'Расчёт (ТН)'!I36</f>
        <v>0</v>
      </c>
      <c r="X32" s="130">
        <f>IFERROR(E32/V32,0)</f>
        <v>0</v>
      </c>
      <c r="Y32" s="130">
        <f t="shared" si="10"/>
        <v>0</v>
      </c>
    </row>
    <row r="33" spans="1:25">
      <c r="A33" s="135" t="str">
        <f t="shared" si="4"/>
        <v>авг</v>
      </c>
      <c r="B33" s="126" t="str">
        <f>'Расчёт (кг)'!B37</f>
        <v>-</v>
      </c>
      <c r="C33" s="33">
        <f>'Расчёт (кг)'!C37</f>
        <v>42583</v>
      </c>
      <c r="D33" s="129">
        <f>'Расчёт (кг)'!D37</f>
        <v>23</v>
      </c>
      <c r="E33" s="130">
        <f>'Расчёт (кг)'!E37</f>
        <v>0</v>
      </c>
      <c r="F33" s="130">
        <f>'Расчёт (кг)'!I37</f>
        <v>0</v>
      </c>
      <c r="G33" s="130">
        <f t="shared" si="0"/>
        <v>0</v>
      </c>
      <c r="H33" s="130" t="e">
        <f t="shared" si="5"/>
        <v>#N/A</v>
      </c>
      <c r="I33" s="131">
        <f t="shared" si="1"/>
        <v>0</v>
      </c>
      <c r="J33" s="131">
        <f t="shared" si="2"/>
        <v>0</v>
      </c>
      <c r="V33" s="130">
        <f>'Расчёт (ТН)'!E37</f>
        <v>0</v>
      </c>
      <c r="W33" s="130">
        <f>'Расчёт (ТН)'!I37</f>
        <v>0</v>
      </c>
      <c r="X33" s="130">
        <f>IFERROR(E33/V33,0)</f>
        <v>0</v>
      </c>
      <c r="Y33" s="130">
        <f t="shared" si="10"/>
        <v>0</v>
      </c>
    </row>
    <row r="34" spans="1:25">
      <c r="A34" s="135" t="str">
        <f t="shared" si="4"/>
        <v>сен</v>
      </c>
      <c r="B34" s="126" t="str">
        <f>'Расчёт (кг)'!B38</f>
        <v>-</v>
      </c>
      <c r="C34" s="33">
        <f>'Расчёт (кг)'!C38</f>
        <v>42614</v>
      </c>
      <c r="D34" s="129">
        <f>'Расчёт (кг)'!D38</f>
        <v>22</v>
      </c>
      <c r="E34" s="130">
        <f>'Расчёт (кг)'!E38</f>
        <v>0</v>
      </c>
      <c r="F34" s="130">
        <f>'Расчёт (кг)'!I38</f>
        <v>0</v>
      </c>
      <c r="G34" s="130">
        <f t="shared" ref="G34:G65" si="18">SUM(E34:F34)</f>
        <v>0</v>
      </c>
      <c r="H34" s="130" t="e">
        <f t="shared" si="5"/>
        <v>#N/A</v>
      </c>
      <c r="I34" s="131">
        <f t="shared" ref="I34:I65" si="19">IFERROR(E34/$G34,0)</f>
        <v>0</v>
      </c>
      <c r="J34" s="131">
        <f t="shared" ref="J34:J65" si="20">IFERROR(F34/$G34,0)</f>
        <v>0</v>
      </c>
      <c r="V34" s="130">
        <f>'Расчёт (ТН)'!E38</f>
        <v>0</v>
      </c>
      <c r="W34" s="130">
        <f>'Расчёт (ТН)'!I38</f>
        <v>0</v>
      </c>
      <c r="X34" s="130">
        <f>IFERROR(E34/V34,0)</f>
        <v>0</v>
      </c>
      <c r="Y34" s="130">
        <f t="shared" si="10"/>
        <v>0</v>
      </c>
    </row>
    <row r="35" spans="1:25">
      <c r="A35" s="135" t="str">
        <f t="shared" si="4"/>
        <v>окт</v>
      </c>
      <c r="B35" s="126" t="str">
        <f>'Расчёт (кг)'!B39</f>
        <v>-</v>
      </c>
      <c r="C35" s="33">
        <f>'Расчёт (кг)'!C39</f>
        <v>42644</v>
      </c>
      <c r="D35" s="129">
        <f>'Расчёт (кг)'!D39</f>
        <v>21</v>
      </c>
      <c r="E35" s="130">
        <f>'Расчёт (кг)'!E39</f>
        <v>0</v>
      </c>
      <c r="F35" s="130">
        <f>'Расчёт (кг)'!I39</f>
        <v>0</v>
      </c>
      <c r="G35" s="130">
        <f t="shared" si="18"/>
        <v>0</v>
      </c>
      <c r="H35" s="130" t="e">
        <f t="shared" si="5"/>
        <v>#N/A</v>
      </c>
      <c r="I35" s="131">
        <f t="shared" si="19"/>
        <v>0</v>
      </c>
      <c r="J35" s="131">
        <f t="shared" si="20"/>
        <v>0</v>
      </c>
      <c r="V35" s="130">
        <f>'Расчёт (ТН)'!E39</f>
        <v>0</v>
      </c>
      <c r="W35" s="130">
        <f>'Расчёт (ТН)'!I39</f>
        <v>0</v>
      </c>
      <c r="X35" s="130">
        <f t="shared" si="9"/>
        <v>0</v>
      </c>
      <c r="Y35" s="130">
        <f t="shared" si="10"/>
        <v>0</v>
      </c>
    </row>
    <row r="36" spans="1:25">
      <c r="A36" s="135" t="str">
        <f t="shared" si="4"/>
        <v>ноя</v>
      </c>
      <c r="B36" s="126" t="str">
        <f>'Расчёт (кг)'!B40</f>
        <v>-</v>
      </c>
      <c r="C36" s="33">
        <f>'Расчёт (кг)'!C40</f>
        <v>42675</v>
      </c>
      <c r="D36" s="129">
        <f>'Расчёт (кг)'!D40</f>
        <v>21</v>
      </c>
      <c r="E36" s="130">
        <f>'Расчёт (кг)'!E40</f>
        <v>0</v>
      </c>
      <c r="F36" s="130">
        <f>'Расчёт (кг)'!I40</f>
        <v>0</v>
      </c>
      <c r="G36" s="130">
        <f t="shared" si="18"/>
        <v>0</v>
      </c>
      <c r="H36" s="130" t="e">
        <f t="shared" si="5"/>
        <v>#N/A</v>
      </c>
      <c r="I36" s="131">
        <f t="shared" si="19"/>
        <v>0</v>
      </c>
      <c r="J36" s="131">
        <f t="shared" si="20"/>
        <v>0</v>
      </c>
      <c r="V36" s="130">
        <f>'Расчёт (ТН)'!E40</f>
        <v>0</v>
      </c>
      <c r="W36" s="130">
        <f>'Расчёт (ТН)'!I40</f>
        <v>0</v>
      </c>
      <c r="X36" s="130">
        <f t="shared" si="9"/>
        <v>0</v>
      </c>
      <c r="Y36" s="130">
        <f t="shared" si="10"/>
        <v>0</v>
      </c>
    </row>
    <row r="37" spans="1:25">
      <c r="A37" s="135" t="str">
        <f t="shared" si="4"/>
        <v>дек</v>
      </c>
      <c r="B37" s="126" t="str">
        <f>'Расчёт (кг)'!B41</f>
        <v>-</v>
      </c>
      <c r="C37" s="33">
        <f>'Расчёт (кг)'!C41</f>
        <v>42705</v>
      </c>
      <c r="D37" s="129">
        <f>'Расчёт (кг)'!D41</f>
        <v>22</v>
      </c>
      <c r="E37" s="130">
        <f>'Расчёт (кг)'!E41</f>
        <v>0</v>
      </c>
      <c r="F37" s="130">
        <f>'Расчёт (кг)'!I41</f>
        <v>0</v>
      </c>
      <c r="G37" s="130">
        <f t="shared" si="18"/>
        <v>0</v>
      </c>
      <c r="H37" s="130" t="e">
        <f t="shared" si="5"/>
        <v>#N/A</v>
      </c>
      <c r="I37" s="131">
        <f t="shared" si="19"/>
        <v>0</v>
      </c>
      <c r="J37" s="131">
        <f t="shared" si="20"/>
        <v>0</v>
      </c>
      <c r="V37" s="130">
        <f>'Расчёт (ТН)'!E41</f>
        <v>0</v>
      </c>
      <c r="W37" s="130">
        <f>'Расчёт (ТН)'!I41</f>
        <v>0</v>
      </c>
      <c r="X37" s="130">
        <f t="shared" si="9"/>
        <v>0</v>
      </c>
      <c r="Y37" s="130">
        <f t="shared" si="10"/>
        <v>0</v>
      </c>
    </row>
    <row r="38" spans="1:25">
      <c r="A38" s="135" t="str">
        <f t="shared" si="4"/>
        <v>янв</v>
      </c>
      <c r="B38" s="126" t="str">
        <f>'Расчёт (кг)'!B42</f>
        <v>-</v>
      </c>
      <c r="C38" s="33">
        <f>'Расчёт (кг)'!C42</f>
        <v>42736</v>
      </c>
      <c r="D38" s="129">
        <f>'Расчёт (кг)'!D42</f>
        <v>17</v>
      </c>
      <c r="E38" s="130">
        <f>'Расчёт (кг)'!E42</f>
        <v>0</v>
      </c>
      <c r="F38" s="130">
        <f>'Расчёт (кг)'!I42</f>
        <v>0</v>
      </c>
      <c r="G38" s="130">
        <f t="shared" si="18"/>
        <v>0</v>
      </c>
      <c r="H38" s="130" t="e">
        <f t="shared" si="5"/>
        <v>#N/A</v>
      </c>
      <c r="I38" s="131">
        <f t="shared" si="19"/>
        <v>0</v>
      </c>
      <c r="J38" s="131">
        <f t="shared" si="20"/>
        <v>0</v>
      </c>
      <c r="V38" s="130">
        <f>'Расчёт (ТН)'!E42</f>
        <v>0</v>
      </c>
      <c r="W38" s="130">
        <f>'Расчёт (ТН)'!I42</f>
        <v>0</v>
      </c>
      <c r="X38" s="130">
        <f t="shared" si="9"/>
        <v>0</v>
      </c>
      <c r="Y38" s="130">
        <f t="shared" si="10"/>
        <v>0</v>
      </c>
    </row>
    <row r="39" spans="1:25">
      <c r="A39" s="135" t="str">
        <f t="shared" si="4"/>
        <v>фев</v>
      </c>
      <c r="B39" s="126" t="str">
        <f>'Расчёт (кг)'!B43</f>
        <v>-</v>
      </c>
      <c r="C39" s="33">
        <f>'Расчёт (кг)'!C43</f>
        <v>42767</v>
      </c>
      <c r="D39" s="129">
        <f>'Расчёт (кг)'!D43</f>
        <v>18</v>
      </c>
      <c r="E39" s="130">
        <f>'Расчёт (кг)'!E43</f>
        <v>0</v>
      </c>
      <c r="F39" s="130">
        <f>'Расчёт (кг)'!I43</f>
        <v>0</v>
      </c>
      <c r="G39" s="130">
        <f t="shared" si="18"/>
        <v>0</v>
      </c>
      <c r="H39" s="130" t="e">
        <f t="shared" si="5"/>
        <v>#N/A</v>
      </c>
      <c r="I39" s="131">
        <f t="shared" si="19"/>
        <v>0</v>
      </c>
      <c r="J39" s="131">
        <f t="shared" si="20"/>
        <v>0</v>
      </c>
      <c r="V39" s="130">
        <f>'Расчёт (ТН)'!E43</f>
        <v>0</v>
      </c>
      <c r="W39" s="130">
        <f>'Расчёт (ТН)'!I43</f>
        <v>0</v>
      </c>
      <c r="X39" s="130">
        <f t="shared" si="9"/>
        <v>0</v>
      </c>
      <c r="Y39" s="130">
        <f t="shared" si="10"/>
        <v>0</v>
      </c>
    </row>
    <row r="40" spans="1:25">
      <c r="A40" s="135" t="str">
        <f t="shared" si="4"/>
        <v>мар</v>
      </c>
      <c r="B40" s="126" t="str">
        <f>'Расчёт (кг)'!B44</f>
        <v>-</v>
      </c>
      <c r="C40" s="33">
        <f>'Расчёт (кг)'!C44</f>
        <v>42795</v>
      </c>
      <c r="D40" s="129">
        <f>'Расчёт (кг)'!D44</f>
        <v>22</v>
      </c>
      <c r="E40" s="130">
        <f>'Расчёт (кг)'!E44</f>
        <v>0</v>
      </c>
      <c r="F40" s="130">
        <f>'Расчёт (кг)'!I44</f>
        <v>0</v>
      </c>
      <c r="G40" s="130">
        <f t="shared" si="18"/>
        <v>0</v>
      </c>
      <c r="H40" s="130" t="e">
        <f t="shared" si="5"/>
        <v>#N/A</v>
      </c>
      <c r="I40" s="131">
        <f t="shared" si="19"/>
        <v>0</v>
      </c>
      <c r="J40" s="131">
        <f t="shared" si="20"/>
        <v>0</v>
      </c>
      <c r="V40" s="130">
        <f>'Расчёт (ТН)'!E44</f>
        <v>0</v>
      </c>
      <c r="W40" s="130">
        <f>'Расчёт (ТН)'!I44</f>
        <v>0</v>
      </c>
      <c r="X40" s="130">
        <f t="shared" si="9"/>
        <v>0</v>
      </c>
      <c r="Y40" s="130">
        <f t="shared" si="10"/>
        <v>0</v>
      </c>
    </row>
    <row r="41" spans="1:25">
      <c r="A41" s="135" t="str">
        <f t="shared" si="4"/>
        <v>апр</v>
      </c>
      <c r="B41" s="126" t="str">
        <f>'Расчёт (кг)'!B45</f>
        <v>-</v>
      </c>
      <c r="C41" s="33">
        <f>'Расчёт (кг)'!C45</f>
        <v>42826</v>
      </c>
      <c r="D41" s="129">
        <f>'Расчёт (кг)'!D45</f>
        <v>20</v>
      </c>
      <c r="E41" s="130">
        <f>'Расчёт (кг)'!E45</f>
        <v>0</v>
      </c>
      <c r="F41" s="130">
        <f>'Расчёт (кг)'!I45</f>
        <v>0</v>
      </c>
      <c r="G41" s="130">
        <f t="shared" si="18"/>
        <v>0</v>
      </c>
      <c r="H41" s="130" t="e">
        <f t="shared" si="5"/>
        <v>#N/A</v>
      </c>
      <c r="I41" s="131">
        <f t="shared" si="19"/>
        <v>0</v>
      </c>
      <c r="J41" s="131">
        <f t="shared" si="20"/>
        <v>0</v>
      </c>
      <c r="V41" s="130">
        <f>'Расчёт (ТН)'!E45</f>
        <v>0</v>
      </c>
      <c r="W41" s="130">
        <f>'Расчёт (ТН)'!I45</f>
        <v>0</v>
      </c>
      <c r="X41" s="130">
        <f t="shared" si="9"/>
        <v>0</v>
      </c>
      <c r="Y41" s="130">
        <f t="shared" si="10"/>
        <v>0</v>
      </c>
    </row>
    <row r="42" spans="1:25">
      <c r="A42" s="135" t="str">
        <f t="shared" si="4"/>
        <v>май</v>
      </c>
      <c r="B42" s="126" t="str">
        <f>'Расчёт (кг)'!B46</f>
        <v>-</v>
      </c>
      <c r="C42" s="33">
        <f>'Расчёт (кг)'!C46</f>
        <v>42856</v>
      </c>
      <c r="D42" s="129">
        <f>'Расчёт (кг)'!D46</f>
        <v>20</v>
      </c>
      <c r="E42" s="130">
        <f>'Расчёт (кг)'!E46</f>
        <v>0</v>
      </c>
      <c r="F42" s="130">
        <f>'Расчёт (кг)'!I46</f>
        <v>0</v>
      </c>
      <c r="G42" s="130">
        <f t="shared" si="18"/>
        <v>0</v>
      </c>
      <c r="H42" s="130" t="e">
        <f t="shared" si="5"/>
        <v>#N/A</v>
      </c>
      <c r="I42" s="131">
        <f t="shared" si="19"/>
        <v>0</v>
      </c>
      <c r="J42" s="131">
        <f t="shared" si="20"/>
        <v>0</v>
      </c>
      <c r="V42" s="130">
        <f>'Расчёт (ТН)'!E46</f>
        <v>0</v>
      </c>
      <c r="W42" s="130">
        <f>'Расчёт (ТН)'!I46</f>
        <v>0</v>
      </c>
      <c r="X42" s="130">
        <f t="shared" si="9"/>
        <v>0</v>
      </c>
      <c r="Y42" s="130">
        <f t="shared" si="10"/>
        <v>0</v>
      </c>
    </row>
    <row r="43" spans="1:25">
      <c r="A43" s="135" t="str">
        <f t="shared" si="4"/>
        <v>июн</v>
      </c>
      <c r="B43" s="126" t="str">
        <f>'Расчёт (кг)'!B47</f>
        <v>-</v>
      </c>
      <c r="C43" s="33">
        <f>'Расчёт (кг)'!C47</f>
        <v>42887</v>
      </c>
      <c r="D43" s="129">
        <f>'Расчёт (кг)'!D47</f>
        <v>21</v>
      </c>
      <c r="E43" s="130">
        <f>'Расчёт (кг)'!E47</f>
        <v>0</v>
      </c>
      <c r="F43" s="130">
        <f>'Расчёт (кг)'!I47</f>
        <v>0</v>
      </c>
      <c r="G43" s="130">
        <f t="shared" si="18"/>
        <v>0</v>
      </c>
      <c r="H43" s="130" t="e">
        <f t="shared" si="5"/>
        <v>#N/A</v>
      </c>
      <c r="I43" s="131">
        <f t="shared" si="19"/>
        <v>0</v>
      </c>
      <c r="J43" s="131">
        <f t="shared" si="20"/>
        <v>0</v>
      </c>
      <c r="V43" s="130">
        <f>'Расчёт (ТН)'!E47</f>
        <v>0</v>
      </c>
      <c r="W43" s="130">
        <f>'Расчёт (ТН)'!I47</f>
        <v>0</v>
      </c>
      <c r="X43" s="130">
        <f t="shared" si="9"/>
        <v>0</v>
      </c>
      <c r="Y43" s="130">
        <f t="shared" si="10"/>
        <v>0</v>
      </c>
    </row>
    <row r="44" spans="1:25">
      <c r="A44" s="135" t="str">
        <f t="shared" si="4"/>
        <v>июл</v>
      </c>
      <c r="B44" s="126" t="str">
        <f>'Расчёт (кг)'!B48</f>
        <v>-</v>
      </c>
      <c r="C44" s="33">
        <f>'Расчёт (кг)'!C48</f>
        <v>42917</v>
      </c>
      <c r="D44" s="129">
        <f>'Расчёт (кг)'!D48</f>
        <v>21</v>
      </c>
      <c r="E44" s="130">
        <f>'Расчёт (кг)'!E48</f>
        <v>0</v>
      </c>
      <c r="F44" s="130">
        <f>'Расчёт (кг)'!I48</f>
        <v>0</v>
      </c>
      <c r="G44" s="130">
        <f t="shared" si="18"/>
        <v>0</v>
      </c>
      <c r="H44" s="130" t="e">
        <f t="shared" si="5"/>
        <v>#N/A</v>
      </c>
      <c r="I44" s="131">
        <f t="shared" si="19"/>
        <v>0</v>
      </c>
      <c r="J44" s="131">
        <f t="shared" si="20"/>
        <v>0</v>
      </c>
      <c r="V44" s="130">
        <f>'Расчёт (ТН)'!E48</f>
        <v>0</v>
      </c>
      <c r="W44" s="130">
        <f>'Расчёт (ТН)'!I48</f>
        <v>0</v>
      </c>
      <c r="X44" s="130">
        <f t="shared" si="9"/>
        <v>0</v>
      </c>
      <c r="Y44" s="130">
        <f t="shared" si="10"/>
        <v>0</v>
      </c>
    </row>
    <row r="45" spans="1:25">
      <c r="A45" s="135" t="str">
        <f t="shared" si="4"/>
        <v>авг</v>
      </c>
      <c r="B45" s="126" t="str">
        <f>'Расчёт (кг)'!B49</f>
        <v>-</v>
      </c>
      <c r="C45" s="33">
        <f>'Расчёт (кг)'!C49</f>
        <v>42948</v>
      </c>
      <c r="D45" s="129">
        <f>'Расчёт (кг)'!D49</f>
        <v>23</v>
      </c>
      <c r="E45" s="130">
        <f>'Расчёт (кг)'!E49</f>
        <v>0</v>
      </c>
      <c r="F45" s="130">
        <f>'Расчёт (кг)'!I49</f>
        <v>0</v>
      </c>
      <c r="G45" s="130">
        <f t="shared" si="18"/>
        <v>0</v>
      </c>
      <c r="H45" s="130" t="e">
        <f t="shared" si="5"/>
        <v>#N/A</v>
      </c>
      <c r="I45" s="131">
        <f t="shared" si="19"/>
        <v>0</v>
      </c>
      <c r="J45" s="131">
        <f t="shared" si="20"/>
        <v>0</v>
      </c>
      <c r="V45" s="130">
        <f>'Расчёт (ТН)'!E49</f>
        <v>0</v>
      </c>
      <c r="W45" s="130">
        <f>'Расчёт (ТН)'!I49</f>
        <v>0</v>
      </c>
      <c r="X45" s="130">
        <f t="shared" si="9"/>
        <v>0</v>
      </c>
      <c r="Y45" s="130">
        <f t="shared" si="10"/>
        <v>0</v>
      </c>
    </row>
    <row r="46" spans="1:25">
      <c r="A46" s="135" t="str">
        <f t="shared" si="4"/>
        <v>сен</v>
      </c>
      <c r="B46" s="126" t="str">
        <f>'Расчёт (кг)'!B50</f>
        <v>-</v>
      </c>
      <c r="C46" s="33">
        <f>'Расчёт (кг)'!C50</f>
        <v>42979</v>
      </c>
      <c r="D46" s="129">
        <f>'Расчёт (кг)'!D50</f>
        <v>21</v>
      </c>
      <c r="E46" s="130">
        <f>'Расчёт (кг)'!E50</f>
        <v>0</v>
      </c>
      <c r="F46" s="130">
        <f>'Расчёт (кг)'!I50</f>
        <v>0</v>
      </c>
      <c r="G46" s="130">
        <f t="shared" si="18"/>
        <v>0</v>
      </c>
      <c r="H46" s="130" t="e">
        <f t="shared" si="5"/>
        <v>#N/A</v>
      </c>
      <c r="I46" s="131">
        <f t="shared" si="19"/>
        <v>0</v>
      </c>
      <c r="J46" s="131">
        <f t="shared" si="20"/>
        <v>0</v>
      </c>
      <c r="V46" s="130">
        <f>'Расчёт (ТН)'!E50</f>
        <v>0</v>
      </c>
      <c r="W46" s="130">
        <f>'Расчёт (ТН)'!I50</f>
        <v>0</v>
      </c>
      <c r="X46" s="130">
        <f t="shared" si="9"/>
        <v>0</v>
      </c>
      <c r="Y46" s="130">
        <f t="shared" si="10"/>
        <v>0</v>
      </c>
    </row>
    <row r="47" spans="1:25">
      <c r="A47" s="135" t="str">
        <f t="shared" si="4"/>
        <v>окт</v>
      </c>
      <c r="B47" s="126" t="str">
        <f>'Расчёт (кг)'!B51</f>
        <v>-</v>
      </c>
      <c r="C47" s="33">
        <f>'Расчёт (кг)'!C51</f>
        <v>43009</v>
      </c>
      <c r="D47" s="129">
        <f>'Расчёт (кг)'!D51</f>
        <v>22</v>
      </c>
      <c r="E47" s="130">
        <f>'Расчёт (кг)'!E51</f>
        <v>0</v>
      </c>
      <c r="F47" s="130">
        <f>'Расчёт (кг)'!I51</f>
        <v>0</v>
      </c>
      <c r="G47" s="130">
        <f t="shared" si="18"/>
        <v>0</v>
      </c>
      <c r="H47" s="130" t="e">
        <f t="shared" si="5"/>
        <v>#N/A</v>
      </c>
      <c r="I47" s="131">
        <f t="shared" si="19"/>
        <v>0</v>
      </c>
      <c r="J47" s="131">
        <f t="shared" si="20"/>
        <v>0</v>
      </c>
      <c r="V47" s="130">
        <f>'Расчёт (ТН)'!E51</f>
        <v>0</v>
      </c>
      <c r="W47" s="130">
        <f>'Расчёт (ТН)'!I51</f>
        <v>0</v>
      </c>
      <c r="X47" s="130">
        <f t="shared" si="9"/>
        <v>0</v>
      </c>
      <c r="Y47" s="130">
        <f t="shared" si="10"/>
        <v>0</v>
      </c>
    </row>
    <row r="48" spans="1:25">
      <c r="A48" s="135" t="str">
        <f t="shared" si="4"/>
        <v>ноя</v>
      </c>
      <c r="B48" s="126" t="str">
        <f>'Расчёт (кг)'!B52</f>
        <v>-</v>
      </c>
      <c r="C48" s="33">
        <f>'Расчёт (кг)'!C52</f>
        <v>43040</v>
      </c>
      <c r="D48" s="129">
        <f>'Расчёт (кг)'!D52</f>
        <v>21</v>
      </c>
      <c r="E48" s="130">
        <f>'Расчёт (кг)'!E52</f>
        <v>0</v>
      </c>
      <c r="F48" s="130">
        <f>'Расчёт (кг)'!I52</f>
        <v>0</v>
      </c>
      <c r="G48" s="130">
        <f t="shared" si="18"/>
        <v>0</v>
      </c>
      <c r="H48" s="130" t="e">
        <f t="shared" si="5"/>
        <v>#N/A</v>
      </c>
      <c r="I48" s="131">
        <f t="shared" si="19"/>
        <v>0</v>
      </c>
      <c r="J48" s="131">
        <f t="shared" si="20"/>
        <v>0</v>
      </c>
      <c r="V48" s="130">
        <f>'Расчёт (ТН)'!E52</f>
        <v>0</v>
      </c>
      <c r="W48" s="130">
        <f>'Расчёт (ТН)'!I52</f>
        <v>0</v>
      </c>
      <c r="X48" s="130">
        <f t="shared" si="9"/>
        <v>0</v>
      </c>
      <c r="Y48" s="130">
        <f t="shared" si="10"/>
        <v>0</v>
      </c>
    </row>
    <row r="49" spans="1:25">
      <c r="A49" s="135" t="str">
        <f t="shared" si="4"/>
        <v>дек</v>
      </c>
      <c r="B49" s="126" t="str">
        <f>'Расчёт (кг)'!B53</f>
        <v>-</v>
      </c>
      <c r="C49" s="33">
        <f>'Расчёт (кг)'!C53</f>
        <v>43070</v>
      </c>
      <c r="D49" s="129">
        <f>'Расчёт (кг)'!D53</f>
        <v>21</v>
      </c>
      <c r="E49" s="130">
        <f>'Расчёт (кг)'!E53</f>
        <v>0</v>
      </c>
      <c r="F49" s="130">
        <f>'Расчёт (кг)'!I53</f>
        <v>0</v>
      </c>
      <c r="G49" s="130">
        <f t="shared" si="18"/>
        <v>0</v>
      </c>
      <c r="H49" s="130" t="e">
        <f t="shared" si="5"/>
        <v>#N/A</v>
      </c>
      <c r="I49" s="131">
        <f t="shared" si="19"/>
        <v>0</v>
      </c>
      <c r="J49" s="131">
        <f t="shared" si="20"/>
        <v>0</v>
      </c>
      <c r="V49" s="130">
        <f>'Расчёт (ТН)'!E53</f>
        <v>0</v>
      </c>
      <c r="W49" s="130">
        <f>'Расчёт (ТН)'!I53</f>
        <v>0</v>
      </c>
      <c r="X49" s="130">
        <f t="shared" si="9"/>
        <v>0</v>
      </c>
      <c r="Y49" s="130">
        <f t="shared" si="10"/>
        <v>0</v>
      </c>
    </row>
    <row r="50" spans="1:25">
      <c r="A50" s="135" t="str">
        <f t="shared" si="4"/>
        <v>янв</v>
      </c>
      <c r="B50" s="126" t="str">
        <f>'Расчёт (кг)'!B54</f>
        <v>-</v>
      </c>
      <c r="C50" s="33">
        <f>'Расчёт (кг)'!C54</f>
        <v>43101</v>
      </c>
      <c r="D50" s="129">
        <f>'Расчёт (кг)'!D54</f>
        <v>17</v>
      </c>
      <c r="E50" s="130">
        <f>'Расчёт (кг)'!E54</f>
        <v>0</v>
      </c>
      <c r="F50" s="130">
        <f>'Расчёт (кг)'!I54</f>
        <v>0</v>
      </c>
      <c r="G50" s="130">
        <f t="shared" si="18"/>
        <v>0</v>
      </c>
      <c r="H50" s="130" t="e">
        <f t="shared" si="5"/>
        <v>#N/A</v>
      </c>
      <c r="I50" s="131">
        <f t="shared" si="19"/>
        <v>0</v>
      </c>
      <c r="J50" s="131">
        <f t="shared" si="20"/>
        <v>0</v>
      </c>
      <c r="V50" s="130">
        <f>'Расчёт (ТН)'!E54</f>
        <v>0</v>
      </c>
      <c r="W50" s="130">
        <f>'Расчёт (ТН)'!I54</f>
        <v>0</v>
      </c>
      <c r="X50" s="130">
        <f t="shared" si="9"/>
        <v>0</v>
      </c>
      <c r="Y50" s="130">
        <f t="shared" si="10"/>
        <v>0</v>
      </c>
    </row>
    <row r="51" spans="1:25">
      <c r="A51" s="135" t="str">
        <f t="shared" si="4"/>
        <v>фев</v>
      </c>
      <c r="B51" s="126" t="str">
        <f>'Расчёт (кг)'!B55</f>
        <v>-</v>
      </c>
      <c r="C51" s="33">
        <f>'Расчёт (кг)'!C55</f>
        <v>43132</v>
      </c>
      <c r="D51" s="129">
        <f>'Расчёт (кг)'!D55</f>
        <v>19</v>
      </c>
      <c r="E51" s="130">
        <f>'Расчёт (кг)'!E55</f>
        <v>0</v>
      </c>
      <c r="F51" s="130">
        <f>'Расчёт (кг)'!I55</f>
        <v>0</v>
      </c>
      <c r="G51" s="130">
        <f t="shared" si="18"/>
        <v>0</v>
      </c>
      <c r="H51" s="130" t="e">
        <f t="shared" si="5"/>
        <v>#N/A</v>
      </c>
      <c r="I51" s="131">
        <f t="shared" si="19"/>
        <v>0</v>
      </c>
      <c r="J51" s="131">
        <f t="shared" si="20"/>
        <v>0</v>
      </c>
      <c r="V51" s="130">
        <f>'Расчёт (ТН)'!E55</f>
        <v>0</v>
      </c>
      <c r="W51" s="130">
        <f>'Расчёт (ТН)'!I55</f>
        <v>0</v>
      </c>
      <c r="X51" s="130">
        <f t="shared" si="9"/>
        <v>0</v>
      </c>
      <c r="Y51" s="130">
        <f t="shared" si="10"/>
        <v>0</v>
      </c>
    </row>
    <row r="52" spans="1:25">
      <c r="A52" s="135" t="str">
        <f t="shared" si="4"/>
        <v>мар</v>
      </c>
      <c r="B52" s="126" t="str">
        <f>'Расчёт (кг)'!B56</f>
        <v>-</v>
      </c>
      <c r="C52" s="33">
        <f>'Расчёт (кг)'!C56</f>
        <v>43160</v>
      </c>
      <c r="D52" s="129">
        <f>'Расчёт (кг)'!D56</f>
        <v>20</v>
      </c>
      <c r="E52" s="130">
        <f>'Расчёт (кг)'!E56</f>
        <v>0</v>
      </c>
      <c r="F52" s="130">
        <f>'Расчёт (кг)'!I56</f>
        <v>0</v>
      </c>
      <c r="G52" s="130">
        <f t="shared" si="18"/>
        <v>0</v>
      </c>
      <c r="H52" s="130" t="e">
        <f t="shared" si="5"/>
        <v>#N/A</v>
      </c>
      <c r="I52" s="131">
        <f t="shared" si="19"/>
        <v>0</v>
      </c>
      <c r="J52" s="131">
        <f t="shared" si="20"/>
        <v>0</v>
      </c>
      <c r="V52" s="130">
        <f>'Расчёт (ТН)'!E56</f>
        <v>0</v>
      </c>
      <c r="W52" s="130">
        <f>'Расчёт (ТН)'!I56</f>
        <v>0</v>
      </c>
      <c r="X52" s="130">
        <f t="shared" si="9"/>
        <v>0</v>
      </c>
      <c r="Y52" s="130">
        <f t="shared" si="10"/>
        <v>0</v>
      </c>
    </row>
    <row r="53" spans="1:25">
      <c r="A53" s="135" t="str">
        <f t="shared" si="4"/>
        <v>апр</v>
      </c>
      <c r="B53" s="126" t="str">
        <f>'Расчёт (кг)'!B57</f>
        <v>-</v>
      </c>
      <c r="C53" s="33">
        <f>'Расчёт (кг)'!C57</f>
        <v>43191</v>
      </c>
      <c r="D53" s="129">
        <f>'Расчёт (кг)'!D57</f>
        <v>21</v>
      </c>
      <c r="E53" s="130">
        <f>'Расчёт (кг)'!E57</f>
        <v>0</v>
      </c>
      <c r="F53" s="130">
        <f>'Расчёт (кг)'!I57</f>
        <v>0</v>
      </c>
      <c r="G53" s="130">
        <f t="shared" si="18"/>
        <v>0</v>
      </c>
      <c r="H53" s="130" t="e">
        <f t="shared" si="5"/>
        <v>#N/A</v>
      </c>
      <c r="I53" s="131">
        <f t="shared" si="19"/>
        <v>0</v>
      </c>
      <c r="J53" s="131">
        <f t="shared" si="20"/>
        <v>0</v>
      </c>
      <c r="V53" s="130">
        <f>'Расчёт (ТН)'!E57</f>
        <v>0</v>
      </c>
      <c r="W53" s="130">
        <f>'Расчёт (ТН)'!I57</f>
        <v>0</v>
      </c>
      <c r="X53" s="130">
        <f t="shared" si="9"/>
        <v>0</v>
      </c>
      <c r="Y53" s="130">
        <f t="shared" si="10"/>
        <v>0</v>
      </c>
    </row>
    <row r="54" spans="1:25">
      <c r="A54" s="135" t="str">
        <f t="shared" si="4"/>
        <v>май</v>
      </c>
      <c r="B54" s="126" t="str">
        <f>'Расчёт (кг)'!B58</f>
        <v>-</v>
      </c>
      <c r="C54" s="33">
        <f>'Расчёт (кг)'!C58</f>
        <v>43221</v>
      </c>
      <c r="D54" s="129">
        <f>'Расчёт (кг)'!D58</f>
        <v>20</v>
      </c>
      <c r="E54" s="130">
        <f>'Расчёт (кг)'!E58</f>
        <v>0</v>
      </c>
      <c r="F54" s="130">
        <f>'Расчёт (кг)'!I58</f>
        <v>0</v>
      </c>
      <c r="G54" s="130">
        <f t="shared" si="18"/>
        <v>0</v>
      </c>
      <c r="H54" s="130" t="e">
        <f t="shared" si="5"/>
        <v>#N/A</v>
      </c>
      <c r="I54" s="131">
        <f t="shared" si="19"/>
        <v>0</v>
      </c>
      <c r="J54" s="131">
        <f t="shared" si="20"/>
        <v>0</v>
      </c>
      <c r="V54" s="130">
        <f>'Расчёт (ТН)'!E58</f>
        <v>0</v>
      </c>
      <c r="W54" s="130">
        <f>'Расчёт (ТН)'!I58</f>
        <v>0</v>
      </c>
      <c r="X54" s="130">
        <f t="shared" si="9"/>
        <v>0</v>
      </c>
      <c r="Y54" s="130">
        <f t="shared" si="10"/>
        <v>0</v>
      </c>
    </row>
    <row r="55" spans="1:25">
      <c r="A55" s="135" t="str">
        <f t="shared" si="4"/>
        <v>июн</v>
      </c>
      <c r="B55" s="126" t="str">
        <f>'Расчёт (кг)'!B59</f>
        <v>-</v>
      </c>
      <c r="C55" s="33">
        <f>'Расчёт (кг)'!C59</f>
        <v>43252</v>
      </c>
      <c r="D55" s="129">
        <f>'Расчёт (кг)'!D59</f>
        <v>20</v>
      </c>
      <c r="E55" s="130">
        <f>'Расчёт (кг)'!E59</f>
        <v>0</v>
      </c>
      <c r="F55" s="130">
        <f>'Расчёт (кг)'!I59</f>
        <v>0</v>
      </c>
      <c r="G55" s="130">
        <f t="shared" si="18"/>
        <v>0</v>
      </c>
      <c r="H55" s="130" t="e">
        <f t="shared" si="5"/>
        <v>#N/A</v>
      </c>
      <c r="I55" s="131">
        <f t="shared" si="19"/>
        <v>0</v>
      </c>
      <c r="J55" s="131">
        <f t="shared" si="20"/>
        <v>0</v>
      </c>
      <c r="V55" s="130">
        <f>'Расчёт (ТН)'!E59</f>
        <v>0</v>
      </c>
      <c r="W55" s="130">
        <f>'Расчёт (ТН)'!I59</f>
        <v>0</v>
      </c>
      <c r="X55" s="130">
        <f t="shared" si="9"/>
        <v>0</v>
      </c>
      <c r="Y55" s="130">
        <f t="shared" si="10"/>
        <v>0</v>
      </c>
    </row>
    <row r="56" spans="1:25">
      <c r="A56" s="135" t="str">
        <f t="shared" si="4"/>
        <v>июл</v>
      </c>
      <c r="B56" s="126" t="str">
        <f>'Расчёт (кг)'!B60</f>
        <v>-</v>
      </c>
      <c r="C56" s="33">
        <f>'Расчёт (кг)'!C60</f>
        <v>43282</v>
      </c>
      <c r="D56" s="129">
        <f>'Расчёт (кг)'!D60</f>
        <v>22</v>
      </c>
      <c r="E56" s="130">
        <f>'Расчёт (кг)'!E60</f>
        <v>0</v>
      </c>
      <c r="F56" s="130">
        <f>'Расчёт (кг)'!I60</f>
        <v>0</v>
      </c>
      <c r="G56" s="130">
        <f t="shared" si="18"/>
        <v>0</v>
      </c>
      <c r="H56" s="130" t="e">
        <f t="shared" si="5"/>
        <v>#N/A</v>
      </c>
      <c r="I56" s="131">
        <f t="shared" si="19"/>
        <v>0</v>
      </c>
      <c r="J56" s="131">
        <f t="shared" si="20"/>
        <v>0</v>
      </c>
      <c r="V56" s="130">
        <f>'Расчёт (ТН)'!E60</f>
        <v>0</v>
      </c>
      <c r="W56" s="130">
        <f>'Расчёт (ТН)'!I60</f>
        <v>0</v>
      </c>
      <c r="X56" s="130">
        <f t="shared" si="9"/>
        <v>0</v>
      </c>
      <c r="Y56" s="130">
        <f t="shared" si="10"/>
        <v>0</v>
      </c>
    </row>
    <row r="57" spans="1:25">
      <c r="A57" s="135" t="str">
        <f t="shared" si="4"/>
        <v>авг</v>
      </c>
      <c r="B57" s="126" t="str">
        <f>'Расчёт (кг)'!B61</f>
        <v>-</v>
      </c>
      <c r="C57" s="33">
        <f>'Расчёт (кг)'!C61</f>
        <v>43313</v>
      </c>
      <c r="D57" s="129">
        <f>'Расчёт (кг)'!D61</f>
        <v>23</v>
      </c>
      <c r="E57" s="130">
        <f>'Расчёт (кг)'!E61</f>
        <v>0</v>
      </c>
      <c r="F57" s="130">
        <f>'Расчёт (кг)'!I61</f>
        <v>0</v>
      </c>
      <c r="G57" s="130">
        <f t="shared" si="18"/>
        <v>0</v>
      </c>
      <c r="H57" s="130" t="e">
        <f t="shared" si="5"/>
        <v>#N/A</v>
      </c>
      <c r="I57" s="131">
        <f t="shared" si="19"/>
        <v>0</v>
      </c>
      <c r="J57" s="131">
        <f t="shared" si="20"/>
        <v>0</v>
      </c>
      <c r="V57" s="130">
        <f>'Расчёт (ТН)'!E61</f>
        <v>0</v>
      </c>
      <c r="W57" s="130">
        <f>'Расчёт (ТН)'!I61</f>
        <v>0</v>
      </c>
      <c r="X57" s="130">
        <f t="shared" si="9"/>
        <v>0</v>
      </c>
      <c r="Y57" s="130">
        <f t="shared" si="10"/>
        <v>0</v>
      </c>
    </row>
    <row r="58" spans="1:25">
      <c r="A58" s="135" t="str">
        <f t="shared" si="4"/>
        <v>сен</v>
      </c>
      <c r="B58" s="126" t="str">
        <f>'Расчёт (кг)'!B62</f>
        <v>-</v>
      </c>
      <c r="C58" s="33">
        <f>'Расчёт (кг)'!C62</f>
        <v>43344</v>
      </c>
      <c r="D58" s="129">
        <f>'Расчёт (кг)'!D62</f>
        <v>20</v>
      </c>
      <c r="E58" s="130">
        <f>'Расчёт (кг)'!E62</f>
        <v>0</v>
      </c>
      <c r="F58" s="130">
        <f>'Расчёт (кг)'!I62</f>
        <v>0</v>
      </c>
      <c r="G58" s="130">
        <f t="shared" si="18"/>
        <v>0</v>
      </c>
      <c r="H58" s="130" t="e">
        <f t="shared" si="5"/>
        <v>#N/A</v>
      </c>
      <c r="I58" s="131">
        <f t="shared" si="19"/>
        <v>0</v>
      </c>
      <c r="J58" s="131">
        <f t="shared" si="20"/>
        <v>0</v>
      </c>
      <c r="V58" s="130">
        <f>'Расчёт (ТН)'!E62</f>
        <v>0</v>
      </c>
      <c r="W58" s="130">
        <f>'Расчёт (ТН)'!I62</f>
        <v>0</v>
      </c>
      <c r="X58" s="130">
        <f t="shared" si="9"/>
        <v>0</v>
      </c>
      <c r="Y58" s="130">
        <f t="shared" si="10"/>
        <v>0</v>
      </c>
    </row>
    <row r="59" spans="1:25">
      <c r="A59" s="135" t="str">
        <f t="shared" si="4"/>
        <v>окт</v>
      </c>
      <c r="B59" s="126" t="str">
        <f>'Расчёт (кг)'!B63</f>
        <v>-</v>
      </c>
      <c r="C59" s="33">
        <f>'Расчёт (кг)'!C63</f>
        <v>43374</v>
      </c>
      <c r="D59" s="129">
        <f>'Расчёт (кг)'!D63</f>
        <v>23</v>
      </c>
      <c r="E59" s="130">
        <f>'Расчёт (кг)'!E63</f>
        <v>0</v>
      </c>
      <c r="F59" s="130">
        <f>'Расчёт (кг)'!I63</f>
        <v>0</v>
      </c>
      <c r="G59" s="130">
        <f t="shared" si="18"/>
        <v>0</v>
      </c>
      <c r="H59" s="130" t="e">
        <f t="shared" si="5"/>
        <v>#N/A</v>
      </c>
      <c r="I59" s="131">
        <f t="shared" si="19"/>
        <v>0</v>
      </c>
      <c r="J59" s="131">
        <f t="shared" si="20"/>
        <v>0</v>
      </c>
      <c r="V59" s="130">
        <f>'Расчёт (ТН)'!E63</f>
        <v>0</v>
      </c>
      <c r="W59" s="130">
        <f>'Расчёт (ТН)'!I63</f>
        <v>0</v>
      </c>
      <c r="X59" s="130">
        <f t="shared" si="9"/>
        <v>0</v>
      </c>
      <c r="Y59" s="130">
        <f t="shared" si="10"/>
        <v>0</v>
      </c>
    </row>
    <row r="60" spans="1:25">
      <c r="A60" s="135" t="str">
        <f t="shared" si="4"/>
        <v>ноя</v>
      </c>
      <c r="B60" s="126" t="str">
        <f>'Расчёт (кг)'!B64</f>
        <v>-</v>
      </c>
      <c r="C60" s="33">
        <f>'Расчёт (кг)'!C64</f>
        <v>43405</v>
      </c>
      <c r="D60" s="129">
        <f>'Расчёт (кг)'!D64</f>
        <v>21</v>
      </c>
      <c r="E60" s="130">
        <f>'Расчёт (кг)'!E64</f>
        <v>0</v>
      </c>
      <c r="F60" s="130">
        <f>'Расчёт (кг)'!I64</f>
        <v>0</v>
      </c>
      <c r="G60" s="130">
        <f t="shared" si="18"/>
        <v>0</v>
      </c>
      <c r="H60" s="130" t="e">
        <f t="shared" si="5"/>
        <v>#N/A</v>
      </c>
      <c r="I60" s="131">
        <f t="shared" si="19"/>
        <v>0</v>
      </c>
      <c r="J60" s="131">
        <f t="shared" si="20"/>
        <v>0</v>
      </c>
      <c r="V60" s="130">
        <f>'Расчёт (ТН)'!E64</f>
        <v>0</v>
      </c>
      <c r="W60" s="130">
        <f>'Расчёт (ТН)'!I64</f>
        <v>0</v>
      </c>
      <c r="X60" s="130">
        <f t="shared" si="9"/>
        <v>0</v>
      </c>
      <c r="Y60" s="130">
        <f t="shared" si="10"/>
        <v>0</v>
      </c>
    </row>
    <row r="61" spans="1:25">
      <c r="A61" s="135" t="str">
        <f t="shared" si="4"/>
        <v>дек</v>
      </c>
      <c r="B61" s="126" t="str">
        <f>'Расчёт (кг)'!B65</f>
        <v>-</v>
      </c>
      <c r="C61" s="33">
        <f>'Расчёт (кг)'!C65</f>
        <v>43435</v>
      </c>
      <c r="D61" s="129">
        <f>'Расчёт (кг)'!D65</f>
        <v>21</v>
      </c>
      <c r="E61" s="130">
        <f>'Расчёт (кг)'!E65</f>
        <v>0</v>
      </c>
      <c r="F61" s="130">
        <f>'Расчёт (кг)'!I65</f>
        <v>0</v>
      </c>
      <c r="G61" s="130">
        <f t="shared" si="18"/>
        <v>0</v>
      </c>
      <c r="H61" s="130" t="e">
        <f t="shared" si="5"/>
        <v>#N/A</v>
      </c>
      <c r="I61" s="131">
        <f t="shared" si="19"/>
        <v>0</v>
      </c>
      <c r="J61" s="131">
        <f t="shared" si="20"/>
        <v>0</v>
      </c>
      <c r="V61" s="130">
        <f>'Расчёт (ТН)'!E65</f>
        <v>0</v>
      </c>
      <c r="W61" s="130">
        <f>'Расчёт (ТН)'!I65</f>
        <v>0</v>
      </c>
      <c r="X61" s="130">
        <f t="shared" si="9"/>
        <v>0</v>
      </c>
      <c r="Y61" s="130">
        <f t="shared" si="10"/>
        <v>0</v>
      </c>
    </row>
    <row r="62" spans="1:25">
      <c r="A62" s="135" t="str">
        <f t="shared" si="4"/>
        <v>янв</v>
      </c>
      <c r="B62" s="126" t="str">
        <f>'Расчёт (кг)'!B66</f>
        <v>-</v>
      </c>
      <c r="C62" s="33">
        <f>'Расчёт (кг)'!C66</f>
        <v>43466</v>
      </c>
      <c r="D62" s="129">
        <f>'Расчёт (кг)'!D66</f>
        <v>17</v>
      </c>
      <c r="E62" s="130">
        <f>'Расчёт (кг)'!E66</f>
        <v>0</v>
      </c>
      <c r="F62" s="130">
        <f>'Расчёт (кг)'!I66</f>
        <v>0</v>
      </c>
      <c r="G62" s="130">
        <f t="shared" si="18"/>
        <v>0</v>
      </c>
      <c r="H62" s="130" t="e">
        <f t="shared" si="5"/>
        <v>#N/A</v>
      </c>
      <c r="I62" s="131">
        <f t="shared" si="19"/>
        <v>0</v>
      </c>
      <c r="J62" s="131">
        <f t="shared" si="20"/>
        <v>0</v>
      </c>
      <c r="V62" s="130">
        <f>'Расчёт (ТН)'!E66</f>
        <v>0</v>
      </c>
      <c r="W62" s="130">
        <f>'Расчёт (ТН)'!I66</f>
        <v>0</v>
      </c>
      <c r="X62" s="130">
        <f t="shared" si="9"/>
        <v>0</v>
      </c>
      <c r="Y62" s="130">
        <f t="shared" si="10"/>
        <v>0</v>
      </c>
    </row>
    <row r="63" spans="1:25">
      <c r="A63" s="135" t="str">
        <f t="shared" si="4"/>
        <v>фев</v>
      </c>
      <c r="B63" s="126" t="str">
        <f>'Расчёт (кг)'!B67</f>
        <v>-</v>
      </c>
      <c r="C63" s="33">
        <f>'Расчёт (кг)'!C67</f>
        <v>43497</v>
      </c>
      <c r="D63" s="129">
        <f>'Расчёт (кг)'!D67</f>
        <v>20</v>
      </c>
      <c r="E63" s="130">
        <f>'Расчёт (кг)'!E67</f>
        <v>0</v>
      </c>
      <c r="F63" s="130">
        <f>'Расчёт (кг)'!I67</f>
        <v>0</v>
      </c>
      <c r="G63" s="130">
        <f t="shared" si="18"/>
        <v>0</v>
      </c>
      <c r="H63" s="130" t="e">
        <f t="shared" si="5"/>
        <v>#N/A</v>
      </c>
      <c r="I63" s="131">
        <f t="shared" si="19"/>
        <v>0</v>
      </c>
      <c r="J63" s="131">
        <f t="shared" si="20"/>
        <v>0</v>
      </c>
      <c r="V63" s="130">
        <f>'Расчёт (ТН)'!E67</f>
        <v>0</v>
      </c>
      <c r="W63" s="130">
        <f>'Расчёт (ТН)'!I67</f>
        <v>0</v>
      </c>
      <c r="X63" s="130">
        <f t="shared" si="9"/>
        <v>0</v>
      </c>
      <c r="Y63" s="130">
        <f t="shared" si="10"/>
        <v>0</v>
      </c>
    </row>
    <row r="64" spans="1:25">
      <c r="A64" s="135" t="str">
        <f t="shared" si="4"/>
        <v>мар</v>
      </c>
      <c r="B64" s="126" t="str">
        <f>'Расчёт (кг)'!B68</f>
        <v>-</v>
      </c>
      <c r="C64" s="33">
        <f>'Расчёт (кг)'!C68</f>
        <v>43525</v>
      </c>
      <c r="D64" s="129">
        <f>'Расчёт (кг)'!D68</f>
        <v>20</v>
      </c>
      <c r="E64" s="130">
        <f>'Расчёт (кг)'!E68</f>
        <v>0</v>
      </c>
      <c r="F64" s="130">
        <f>'Расчёт (кг)'!I68</f>
        <v>0</v>
      </c>
      <c r="G64" s="130">
        <f t="shared" si="18"/>
        <v>0</v>
      </c>
      <c r="H64" s="130" t="e">
        <f t="shared" si="5"/>
        <v>#N/A</v>
      </c>
      <c r="I64" s="131">
        <f t="shared" si="19"/>
        <v>0</v>
      </c>
      <c r="J64" s="131">
        <f t="shared" si="20"/>
        <v>0</v>
      </c>
      <c r="V64" s="130">
        <f>'Расчёт (ТН)'!E68</f>
        <v>0</v>
      </c>
      <c r="W64" s="130">
        <f>'Расчёт (ТН)'!I68</f>
        <v>0</v>
      </c>
      <c r="X64" s="130">
        <f t="shared" si="9"/>
        <v>0</v>
      </c>
      <c r="Y64" s="130">
        <f t="shared" si="10"/>
        <v>0</v>
      </c>
    </row>
    <row r="65" spans="1:25">
      <c r="A65" s="135" t="str">
        <f t="shared" si="4"/>
        <v>апр</v>
      </c>
      <c r="B65" s="126" t="str">
        <f>'Расчёт (кг)'!B69</f>
        <v>-</v>
      </c>
      <c r="C65" s="33">
        <f>'Расчёт (кг)'!C69</f>
        <v>43556</v>
      </c>
      <c r="D65" s="129">
        <f>'Расчёт (кг)'!D69</f>
        <v>22</v>
      </c>
      <c r="E65" s="130">
        <f>'Расчёт (кг)'!E69</f>
        <v>0</v>
      </c>
      <c r="F65" s="130">
        <f>'Расчёт (кг)'!I69</f>
        <v>0</v>
      </c>
      <c r="G65" s="130">
        <f t="shared" si="18"/>
        <v>0</v>
      </c>
      <c r="H65" s="130" t="e">
        <f t="shared" si="5"/>
        <v>#N/A</v>
      </c>
      <c r="I65" s="131">
        <f t="shared" si="19"/>
        <v>0</v>
      </c>
      <c r="J65" s="131">
        <f t="shared" si="20"/>
        <v>0</v>
      </c>
      <c r="V65" s="130">
        <f>'Расчёт (ТН)'!E69</f>
        <v>0</v>
      </c>
      <c r="W65" s="130">
        <f>'Расчёт (ТН)'!I69</f>
        <v>0</v>
      </c>
      <c r="X65" s="130">
        <f t="shared" si="9"/>
        <v>0</v>
      </c>
      <c r="Y65" s="130">
        <f t="shared" si="10"/>
        <v>0</v>
      </c>
    </row>
    <row r="66" spans="1:25">
      <c r="A66" s="135" t="str">
        <f t="shared" si="4"/>
        <v>май</v>
      </c>
      <c r="B66" s="126" t="str">
        <f>'Расчёт (кг)'!B70</f>
        <v>-</v>
      </c>
      <c r="C66" s="33">
        <f>'Расчёт (кг)'!C70</f>
        <v>43586</v>
      </c>
      <c r="D66" s="129">
        <f>'Расчёт (кг)'!D70</f>
        <v>18</v>
      </c>
      <c r="E66" s="130">
        <f>'Расчёт (кг)'!E70</f>
        <v>0</v>
      </c>
      <c r="F66" s="130">
        <f>'Расчёт (кг)'!I70</f>
        <v>0</v>
      </c>
      <c r="G66" s="130">
        <f t="shared" ref="G66:G97" si="21">SUM(E66:F66)</f>
        <v>0</v>
      </c>
      <c r="H66" s="130" t="e">
        <f t="shared" si="5"/>
        <v>#N/A</v>
      </c>
      <c r="I66" s="131">
        <f t="shared" ref="I66:I97" si="22">IFERROR(E66/$G66,0)</f>
        <v>0</v>
      </c>
      <c r="J66" s="131">
        <f t="shared" ref="J66:J97" si="23">IFERROR(F66/$G66,0)</f>
        <v>0</v>
      </c>
      <c r="V66" s="130">
        <f>'Расчёт (ТН)'!E70</f>
        <v>0</v>
      </c>
      <c r="W66" s="130">
        <f>'Расчёт (ТН)'!I70</f>
        <v>0</v>
      </c>
      <c r="X66" s="130">
        <f t="shared" si="9"/>
        <v>0</v>
      </c>
      <c r="Y66" s="130">
        <f t="shared" si="10"/>
        <v>0</v>
      </c>
    </row>
    <row r="67" spans="1:25">
      <c r="A67" s="135" t="str">
        <f t="shared" ref="A67:A109" si="24">TEXT(C67,"МММ")</f>
        <v>июн</v>
      </c>
      <c r="B67" s="126" t="str">
        <f>'Расчёт (кг)'!B71</f>
        <v>-</v>
      </c>
      <c r="C67" s="33">
        <f>'Расчёт (кг)'!C71</f>
        <v>43617</v>
      </c>
      <c r="D67" s="129">
        <f>'Расчёт (кг)'!D71</f>
        <v>19</v>
      </c>
      <c r="E67" s="130">
        <f>'Расчёт (кг)'!E71</f>
        <v>0</v>
      </c>
      <c r="F67" s="130">
        <f>'Расчёт (кг)'!I71</f>
        <v>0</v>
      </c>
      <c r="G67" s="130">
        <f t="shared" si="21"/>
        <v>0</v>
      </c>
      <c r="H67" s="130" t="e">
        <f t="shared" ref="H67:H130" si="25">$T$2</f>
        <v>#N/A</v>
      </c>
      <c r="I67" s="131">
        <f t="shared" si="22"/>
        <v>0</v>
      </c>
      <c r="J67" s="131">
        <f t="shared" si="23"/>
        <v>0</v>
      </c>
      <c r="V67" s="130">
        <f>'Расчёт (ТН)'!E71</f>
        <v>0</v>
      </c>
      <c r="W67" s="130">
        <f>'Расчёт (ТН)'!I71</f>
        <v>0</v>
      </c>
      <c r="X67" s="130">
        <f t="shared" ref="X67:X109" si="26">IFERROR(E67/V67,0)</f>
        <v>0</v>
      </c>
      <c r="Y67" s="130">
        <f t="shared" ref="Y67:Y109" si="27">IFERROR(F67/W67,0)</f>
        <v>0</v>
      </c>
    </row>
    <row r="68" spans="1:25">
      <c r="A68" s="135" t="str">
        <f t="shared" si="24"/>
        <v>июл</v>
      </c>
      <c r="B68" s="126" t="str">
        <f>'Расчёт (кг)'!B72</f>
        <v>-</v>
      </c>
      <c r="C68" s="33">
        <f>'Расчёт (кг)'!C72</f>
        <v>43647</v>
      </c>
      <c r="D68" s="129">
        <f>'Расчёт (кг)'!D72</f>
        <v>23</v>
      </c>
      <c r="E68" s="130">
        <f>'Расчёт (кг)'!E72</f>
        <v>0</v>
      </c>
      <c r="F68" s="130">
        <f>'Расчёт (кг)'!I72</f>
        <v>0</v>
      </c>
      <c r="G68" s="130">
        <f t="shared" si="21"/>
        <v>0</v>
      </c>
      <c r="H68" s="130" t="e">
        <f t="shared" si="25"/>
        <v>#N/A</v>
      </c>
      <c r="I68" s="131">
        <f t="shared" si="22"/>
        <v>0</v>
      </c>
      <c r="J68" s="131">
        <f t="shared" si="23"/>
        <v>0</v>
      </c>
      <c r="V68" s="130">
        <f>'Расчёт (ТН)'!E72</f>
        <v>0</v>
      </c>
      <c r="W68" s="130">
        <f>'Расчёт (ТН)'!I72</f>
        <v>0</v>
      </c>
      <c r="X68" s="130">
        <f t="shared" si="26"/>
        <v>0</v>
      </c>
      <c r="Y68" s="130">
        <f t="shared" si="27"/>
        <v>0</v>
      </c>
    </row>
    <row r="69" spans="1:25">
      <c r="A69" s="135" t="str">
        <f t="shared" si="24"/>
        <v>авг</v>
      </c>
      <c r="B69" s="126" t="str">
        <f>'Расчёт (кг)'!B73</f>
        <v>-</v>
      </c>
      <c r="C69" s="33">
        <f>'Расчёт (кг)'!C73</f>
        <v>43678</v>
      </c>
      <c r="D69" s="129">
        <f>'Расчёт (кг)'!D73</f>
        <v>22</v>
      </c>
      <c r="E69" s="130">
        <f>'Расчёт (кг)'!E73</f>
        <v>0</v>
      </c>
      <c r="F69" s="130">
        <f>'Расчёт (кг)'!I73</f>
        <v>0</v>
      </c>
      <c r="G69" s="130">
        <f t="shared" si="21"/>
        <v>0</v>
      </c>
      <c r="H69" s="130" t="e">
        <f t="shared" si="25"/>
        <v>#N/A</v>
      </c>
      <c r="I69" s="131">
        <f t="shared" si="22"/>
        <v>0</v>
      </c>
      <c r="J69" s="131">
        <f t="shared" si="23"/>
        <v>0</v>
      </c>
      <c r="V69" s="130">
        <f>'Расчёт (ТН)'!E73</f>
        <v>0</v>
      </c>
      <c r="W69" s="130">
        <f>'Расчёт (ТН)'!I73</f>
        <v>0</v>
      </c>
      <c r="X69" s="130">
        <f t="shared" si="26"/>
        <v>0</v>
      </c>
      <c r="Y69" s="130">
        <f t="shared" si="27"/>
        <v>0</v>
      </c>
    </row>
    <row r="70" spans="1:25">
      <c r="A70" s="135" t="str">
        <f t="shared" si="24"/>
        <v>сен</v>
      </c>
      <c r="B70" s="126" t="str">
        <f>'Расчёт (кг)'!B74</f>
        <v>-</v>
      </c>
      <c r="C70" s="33">
        <f>'Расчёт (кг)'!C74</f>
        <v>43709</v>
      </c>
      <c r="D70" s="129">
        <f>'Расчёт (кг)'!D74</f>
        <v>21</v>
      </c>
      <c r="E70" s="130">
        <f>'Расчёт (кг)'!E74</f>
        <v>0</v>
      </c>
      <c r="F70" s="130">
        <f>'Расчёт (кг)'!I74</f>
        <v>0</v>
      </c>
      <c r="G70" s="130">
        <f t="shared" si="21"/>
        <v>0</v>
      </c>
      <c r="H70" s="130" t="e">
        <f t="shared" si="25"/>
        <v>#N/A</v>
      </c>
      <c r="I70" s="131">
        <f t="shared" si="22"/>
        <v>0</v>
      </c>
      <c r="J70" s="131">
        <f t="shared" si="23"/>
        <v>0</v>
      </c>
      <c r="V70" s="130">
        <f>'Расчёт (ТН)'!E74</f>
        <v>0</v>
      </c>
      <c r="W70" s="130">
        <f>'Расчёт (ТН)'!I74</f>
        <v>0</v>
      </c>
      <c r="X70" s="130">
        <f t="shared" si="26"/>
        <v>0</v>
      </c>
      <c r="Y70" s="130">
        <f t="shared" si="27"/>
        <v>0</v>
      </c>
    </row>
    <row r="71" spans="1:25">
      <c r="A71" s="135" t="str">
        <f t="shared" si="24"/>
        <v>окт</v>
      </c>
      <c r="B71" s="126" t="str">
        <f>'Расчёт (кг)'!B75</f>
        <v>-</v>
      </c>
      <c r="C71" s="33">
        <f>'Расчёт (кг)'!C75</f>
        <v>43739</v>
      </c>
      <c r="D71" s="129">
        <f>'Расчёт (кг)'!D75</f>
        <v>23</v>
      </c>
      <c r="E71" s="130">
        <f>'Расчёт (кг)'!E75</f>
        <v>0</v>
      </c>
      <c r="F71" s="130">
        <f>'Расчёт (кг)'!I75</f>
        <v>0</v>
      </c>
      <c r="G71" s="130">
        <f t="shared" si="21"/>
        <v>0</v>
      </c>
      <c r="H71" s="130" t="e">
        <f t="shared" si="25"/>
        <v>#N/A</v>
      </c>
      <c r="I71" s="131">
        <f t="shared" si="22"/>
        <v>0</v>
      </c>
      <c r="J71" s="131">
        <f t="shared" si="23"/>
        <v>0</v>
      </c>
      <c r="V71" s="130">
        <f>'Расчёт (ТН)'!E75</f>
        <v>0</v>
      </c>
      <c r="W71" s="130">
        <f>'Расчёт (ТН)'!I75</f>
        <v>0</v>
      </c>
      <c r="X71" s="130">
        <f t="shared" si="26"/>
        <v>0</v>
      </c>
      <c r="Y71" s="130">
        <f t="shared" si="27"/>
        <v>0</v>
      </c>
    </row>
    <row r="72" spans="1:25">
      <c r="A72" s="135" t="str">
        <f t="shared" si="24"/>
        <v>ноя</v>
      </c>
      <c r="B72" s="126" t="str">
        <f>'Расчёт (кг)'!B76</f>
        <v>-</v>
      </c>
      <c r="C72" s="33">
        <f>'Расчёт (кг)'!C76</f>
        <v>43770</v>
      </c>
      <c r="D72" s="129">
        <f>'Расчёт (кг)'!D76</f>
        <v>20</v>
      </c>
      <c r="E72" s="130">
        <f>'Расчёт (кг)'!E76</f>
        <v>0</v>
      </c>
      <c r="F72" s="130">
        <f>'Расчёт (кг)'!I76</f>
        <v>0</v>
      </c>
      <c r="G72" s="130">
        <f t="shared" si="21"/>
        <v>0</v>
      </c>
      <c r="H72" s="130" t="e">
        <f t="shared" si="25"/>
        <v>#N/A</v>
      </c>
      <c r="I72" s="131">
        <f t="shared" si="22"/>
        <v>0</v>
      </c>
      <c r="J72" s="131">
        <f t="shared" si="23"/>
        <v>0</v>
      </c>
      <c r="V72" s="130">
        <f>'Расчёт (ТН)'!E76</f>
        <v>0</v>
      </c>
      <c r="W72" s="130">
        <f>'Расчёт (ТН)'!I76</f>
        <v>0</v>
      </c>
      <c r="X72" s="130">
        <f t="shared" si="26"/>
        <v>0</v>
      </c>
      <c r="Y72" s="130">
        <f t="shared" si="27"/>
        <v>0</v>
      </c>
    </row>
    <row r="73" spans="1:25">
      <c r="A73" s="135" t="str">
        <f t="shared" si="24"/>
        <v>дек</v>
      </c>
      <c r="B73" s="126" t="str">
        <f>'Расчёт (кг)'!B77</f>
        <v>-</v>
      </c>
      <c r="C73" s="33">
        <f>'Расчёт (кг)'!C77</f>
        <v>43800</v>
      </c>
      <c r="D73" s="129">
        <f>'Расчёт (кг)'!D77</f>
        <v>22</v>
      </c>
      <c r="E73" s="130">
        <f>'Расчёт (кг)'!E77</f>
        <v>0</v>
      </c>
      <c r="F73" s="130">
        <f>'Расчёт (кг)'!I77</f>
        <v>0</v>
      </c>
      <c r="G73" s="130">
        <f t="shared" si="21"/>
        <v>0</v>
      </c>
      <c r="H73" s="130" t="e">
        <f t="shared" si="25"/>
        <v>#N/A</v>
      </c>
      <c r="I73" s="131">
        <f t="shared" si="22"/>
        <v>0</v>
      </c>
      <c r="J73" s="131">
        <f t="shared" si="23"/>
        <v>0</v>
      </c>
      <c r="V73" s="130">
        <f>'Расчёт (ТН)'!E77</f>
        <v>0</v>
      </c>
      <c r="W73" s="130">
        <f>'Расчёт (ТН)'!I77</f>
        <v>0</v>
      </c>
      <c r="X73" s="130">
        <f t="shared" si="26"/>
        <v>0</v>
      </c>
      <c r="Y73" s="130">
        <f t="shared" si="27"/>
        <v>0</v>
      </c>
    </row>
    <row r="74" spans="1:25">
      <c r="A74" s="135" t="str">
        <f t="shared" si="24"/>
        <v>янв</v>
      </c>
      <c r="B74" s="126" t="str">
        <f>'Расчёт (кг)'!B78</f>
        <v>-</v>
      </c>
      <c r="C74" s="33">
        <f>'Расчёт (кг)'!C78</f>
        <v>43831</v>
      </c>
      <c r="D74" s="129">
        <f>'Расчёт (кг)'!D78</f>
        <v>17</v>
      </c>
      <c r="E74" s="130">
        <f>'Расчёт (кг)'!E78</f>
        <v>0</v>
      </c>
      <c r="F74" s="130">
        <f>'Расчёт (кг)'!I78</f>
        <v>0</v>
      </c>
      <c r="G74" s="130">
        <f t="shared" si="21"/>
        <v>0</v>
      </c>
      <c r="H74" s="130" t="e">
        <f t="shared" si="25"/>
        <v>#N/A</v>
      </c>
      <c r="I74" s="131">
        <f t="shared" si="22"/>
        <v>0</v>
      </c>
      <c r="J74" s="131">
        <f t="shared" si="23"/>
        <v>0</v>
      </c>
      <c r="V74" s="130">
        <f>'Расчёт (ТН)'!E78</f>
        <v>0</v>
      </c>
      <c r="W74" s="130">
        <f>'Расчёт (ТН)'!I78</f>
        <v>0</v>
      </c>
      <c r="X74" s="130">
        <f t="shared" si="26"/>
        <v>0</v>
      </c>
      <c r="Y74" s="130">
        <f t="shared" si="27"/>
        <v>0</v>
      </c>
    </row>
    <row r="75" spans="1:25">
      <c r="A75" s="135" t="str">
        <f t="shared" si="24"/>
        <v>фев</v>
      </c>
      <c r="B75" s="126" t="str">
        <f>'Расчёт (кг)'!B79</f>
        <v>-</v>
      </c>
      <c r="C75" s="33">
        <f>'Расчёт (кг)'!C79</f>
        <v>43862</v>
      </c>
      <c r="D75" s="129">
        <f>'Расчёт (кг)'!D79</f>
        <v>19</v>
      </c>
      <c r="E75" s="130">
        <f>'Расчёт (кг)'!E79</f>
        <v>0</v>
      </c>
      <c r="F75" s="130">
        <f>'Расчёт (кг)'!I79</f>
        <v>0</v>
      </c>
      <c r="G75" s="130">
        <f t="shared" si="21"/>
        <v>0</v>
      </c>
      <c r="H75" s="130" t="e">
        <f t="shared" si="25"/>
        <v>#N/A</v>
      </c>
      <c r="I75" s="131">
        <f t="shared" si="22"/>
        <v>0</v>
      </c>
      <c r="J75" s="131">
        <f t="shared" si="23"/>
        <v>0</v>
      </c>
      <c r="V75" s="130">
        <f>'Расчёт (ТН)'!E79</f>
        <v>0</v>
      </c>
      <c r="W75" s="130">
        <f>'Расчёт (ТН)'!I79</f>
        <v>0</v>
      </c>
      <c r="X75" s="130">
        <f t="shared" si="26"/>
        <v>0</v>
      </c>
      <c r="Y75" s="130">
        <f t="shared" si="27"/>
        <v>0</v>
      </c>
    </row>
    <row r="76" spans="1:25">
      <c r="A76" s="135" t="str">
        <f t="shared" si="24"/>
        <v>мар</v>
      </c>
      <c r="B76" s="126" t="str">
        <f>'Расчёт (кг)'!B80</f>
        <v>-</v>
      </c>
      <c r="C76" s="33">
        <f>'Расчёт (кг)'!C80</f>
        <v>43891</v>
      </c>
      <c r="D76" s="129">
        <f>'Расчёт (кг)'!D80</f>
        <v>21</v>
      </c>
      <c r="E76" s="130">
        <f>'Расчёт (кг)'!E80</f>
        <v>0</v>
      </c>
      <c r="F76" s="130">
        <f>'Расчёт (кг)'!I80</f>
        <v>0</v>
      </c>
      <c r="G76" s="130">
        <f t="shared" si="21"/>
        <v>0</v>
      </c>
      <c r="H76" s="130" t="e">
        <f t="shared" si="25"/>
        <v>#N/A</v>
      </c>
      <c r="I76" s="131">
        <f t="shared" si="22"/>
        <v>0</v>
      </c>
      <c r="J76" s="131">
        <f t="shared" si="23"/>
        <v>0</v>
      </c>
      <c r="V76" s="130">
        <f>'Расчёт (ТН)'!E80</f>
        <v>0</v>
      </c>
      <c r="W76" s="130">
        <f>'Расчёт (ТН)'!I80</f>
        <v>0</v>
      </c>
      <c r="X76" s="130">
        <f t="shared" si="26"/>
        <v>0</v>
      </c>
      <c r="Y76" s="130">
        <f t="shared" si="27"/>
        <v>0</v>
      </c>
    </row>
    <row r="77" spans="1:25">
      <c r="A77" s="135" t="str">
        <f t="shared" si="24"/>
        <v>апр</v>
      </c>
      <c r="B77" s="126" t="str">
        <f>'Расчёт (кг)'!B81</f>
        <v>-</v>
      </c>
      <c r="C77" s="33">
        <f>'Расчёт (кг)'!C81</f>
        <v>43922</v>
      </c>
      <c r="D77" s="129">
        <f>'Расчёт (кг)'!D81</f>
        <v>22</v>
      </c>
      <c r="E77" s="130">
        <f>'Расчёт (кг)'!E81</f>
        <v>0</v>
      </c>
      <c r="F77" s="130">
        <f>'Расчёт (кг)'!I81</f>
        <v>0</v>
      </c>
      <c r="G77" s="130">
        <f t="shared" si="21"/>
        <v>0</v>
      </c>
      <c r="H77" s="130" t="e">
        <f t="shared" si="25"/>
        <v>#N/A</v>
      </c>
      <c r="I77" s="131">
        <f t="shared" si="22"/>
        <v>0</v>
      </c>
      <c r="J77" s="131">
        <f t="shared" si="23"/>
        <v>0</v>
      </c>
      <c r="V77" s="130">
        <f>'Расчёт (ТН)'!E81</f>
        <v>0</v>
      </c>
      <c r="W77" s="130">
        <f>'Расчёт (ТН)'!I81</f>
        <v>0</v>
      </c>
      <c r="X77" s="130">
        <f t="shared" si="26"/>
        <v>0</v>
      </c>
      <c r="Y77" s="130">
        <f t="shared" si="27"/>
        <v>0</v>
      </c>
    </row>
    <row r="78" spans="1:25">
      <c r="A78" s="135" t="str">
        <f t="shared" si="24"/>
        <v>май</v>
      </c>
      <c r="B78" s="126" t="str">
        <f>'Расчёт (кг)'!B82</f>
        <v>-</v>
      </c>
      <c r="C78" s="33">
        <f>'Расчёт (кг)'!C82</f>
        <v>43952</v>
      </c>
      <c r="D78" s="129">
        <f>'Расчёт (кг)'!D82</f>
        <v>17</v>
      </c>
      <c r="E78" s="130">
        <f>'Расчёт (кг)'!E82</f>
        <v>0</v>
      </c>
      <c r="F78" s="130">
        <f>'Расчёт (кг)'!I82</f>
        <v>0</v>
      </c>
      <c r="G78" s="130">
        <f t="shared" si="21"/>
        <v>0</v>
      </c>
      <c r="H78" s="130" t="e">
        <f t="shared" si="25"/>
        <v>#N/A</v>
      </c>
      <c r="I78" s="131">
        <f t="shared" si="22"/>
        <v>0</v>
      </c>
      <c r="J78" s="131">
        <f t="shared" si="23"/>
        <v>0</v>
      </c>
      <c r="V78" s="130">
        <f>'Расчёт (ТН)'!E82</f>
        <v>0</v>
      </c>
      <c r="W78" s="130">
        <f>'Расчёт (ТН)'!I82</f>
        <v>0</v>
      </c>
      <c r="X78" s="130">
        <f t="shared" si="26"/>
        <v>0</v>
      </c>
      <c r="Y78" s="130">
        <f t="shared" si="27"/>
        <v>0</v>
      </c>
    </row>
    <row r="79" spans="1:25">
      <c r="A79" s="135" t="str">
        <f t="shared" si="24"/>
        <v>июн</v>
      </c>
      <c r="B79" s="126" t="str">
        <f>'Расчёт (кг)'!B83</f>
        <v>-</v>
      </c>
      <c r="C79" s="33">
        <f>'Расчёт (кг)'!C83</f>
        <v>43983</v>
      </c>
      <c r="D79" s="129">
        <f>'Расчёт (кг)'!D83</f>
        <v>21</v>
      </c>
      <c r="E79" s="130">
        <f>'Расчёт (кг)'!E83</f>
        <v>0</v>
      </c>
      <c r="F79" s="130">
        <f>'Расчёт (кг)'!I83</f>
        <v>0</v>
      </c>
      <c r="G79" s="130">
        <f t="shared" si="21"/>
        <v>0</v>
      </c>
      <c r="H79" s="130" t="e">
        <f t="shared" si="25"/>
        <v>#N/A</v>
      </c>
      <c r="I79" s="131">
        <f t="shared" si="22"/>
        <v>0</v>
      </c>
      <c r="J79" s="131">
        <f t="shared" si="23"/>
        <v>0</v>
      </c>
      <c r="V79" s="130">
        <f>'Расчёт (ТН)'!E83</f>
        <v>0</v>
      </c>
      <c r="W79" s="130">
        <f>'Расчёт (ТН)'!I83</f>
        <v>0</v>
      </c>
      <c r="X79" s="130">
        <f t="shared" si="26"/>
        <v>0</v>
      </c>
      <c r="Y79" s="130">
        <f t="shared" si="27"/>
        <v>0</v>
      </c>
    </row>
    <row r="80" spans="1:25">
      <c r="A80" s="135" t="str">
        <f t="shared" si="24"/>
        <v>июл</v>
      </c>
      <c r="B80" s="126" t="str">
        <f>'Расчёт (кг)'!B84</f>
        <v>-</v>
      </c>
      <c r="C80" s="33">
        <f>'Расчёт (кг)'!C84</f>
        <v>44013</v>
      </c>
      <c r="D80" s="129">
        <f>'Расчёт (кг)'!D84</f>
        <v>22</v>
      </c>
      <c r="E80" s="130">
        <f>'Расчёт (кг)'!E84</f>
        <v>0</v>
      </c>
      <c r="F80" s="130">
        <f>'Расчёт (кг)'!I84</f>
        <v>0</v>
      </c>
      <c r="G80" s="130">
        <f t="shared" si="21"/>
        <v>0</v>
      </c>
      <c r="H80" s="130" t="e">
        <f t="shared" si="25"/>
        <v>#N/A</v>
      </c>
      <c r="I80" s="131">
        <f t="shared" si="22"/>
        <v>0</v>
      </c>
      <c r="J80" s="131">
        <f t="shared" si="23"/>
        <v>0</v>
      </c>
      <c r="V80" s="130">
        <f>'Расчёт (ТН)'!E84</f>
        <v>0</v>
      </c>
      <c r="W80" s="130">
        <f>'Расчёт (ТН)'!I84</f>
        <v>0</v>
      </c>
      <c r="X80" s="130">
        <f t="shared" si="26"/>
        <v>0</v>
      </c>
      <c r="Y80" s="130">
        <f t="shared" si="27"/>
        <v>0</v>
      </c>
    </row>
    <row r="81" spans="1:25">
      <c r="A81" s="135" t="str">
        <f t="shared" si="24"/>
        <v>авг</v>
      </c>
      <c r="B81" s="126" t="str">
        <f>'Расчёт (кг)'!B85</f>
        <v>-</v>
      </c>
      <c r="C81" s="33">
        <f>'Расчёт (кг)'!C85</f>
        <v>44044</v>
      </c>
      <c r="D81" s="129">
        <f>'Расчёт (кг)'!D85</f>
        <v>21</v>
      </c>
      <c r="E81" s="130">
        <f>'Расчёт (кг)'!E85</f>
        <v>0</v>
      </c>
      <c r="F81" s="130">
        <f>'Расчёт (кг)'!I85</f>
        <v>0</v>
      </c>
      <c r="G81" s="130">
        <f t="shared" si="21"/>
        <v>0</v>
      </c>
      <c r="H81" s="130" t="e">
        <f t="shared" si="25"/>
        <v>#N/A</v>
      </c>
      <c r="I81" s="131">
        <f t="shared" si="22"/>
        <v>0</v>
      </c>
      <c r="J81" s="131">
        <f t="shared" si="23"/>
        <v>0</v>
      </c>
      <c r="V81" s="130">
        <f>'Расчёт (ТН)'!E85</f>
        <v>0</v>
      </c>
      <c r="W81" s="130">
        <f>'Расчёт (ТН)'!I85</f>
        <v>0</v>
      </c>
      <c r="X81" s="130">
        <f t="shared" si="26"/>
        <v>0</v>
      </c>
      <c r="Y81" s="130">
        <f t="shared" si="27"/>
        <v>0</v>
      </c>
    </row>
    <row r="82" spans="1:25">
      <c r="A82" s="135" t="str">
        <f t="shared" si="24"/>
        <v>сен</v>
      </c>
      <c r="B82" s="126" t="str">
        <f>'Расчёт (кг)'!B86</f>
        <v>-</v>
      </c>
      <c r="C82" s="33">
        <f>'Расчёт (кг)'!C86</f>
        <v>44075</v>
      </c>
      <c r="D82" s="129">
        <f>'Расчёт (кг)'!D86</f>
        <v>22</v>
      </c>
      <c r="E82" s="130">
        <f>'Расчёт (кг)'!E86</f>
        <v>0</v>
      </c>
      <c r="F82" s="130">
        <f>'Расчёт (кг)'!I86</f>
        <v>0</v>
      </c>
      <c r="G82" s="130">
        <f t="shared" si="21"/>
        <v>0</v>
      </c>
      <c r="H82" s="130" t="e">
        <f t="shared" si="25"/>
        <v>#N/A</v>
      </c>
      <c r="I82" s="131">
        <f t="shared" si="22"/>
        <v>0</v>
      </c>
      <c r="J82" s="131">
        <f t="shared" si="23"/>
        <v>0</v>
      </c>
      <c r="V82" s="130">
        <f>'Расчёт (ТН)'!E86</f>
        <v>0</v>
      </c>
      <c r="W82" s="130">
        <f>'Расчёт (ТН)'!I86</f>
        <v>0</v>
      </c>
      <c r="X82" s="130">
        <f t="shared" si="26"/>
        <v>0</v>
      </c>
      <c r="Y82" s="130">
        <f t="shared" si="27"/>
        <v>0</v>
      </c>
    </row>
    <row r="83" spans="1:25">
      <c r="A83" s="135" t="str">
        <f t="shared" si="24"/>
        <v>окт</v>
      </c>
      <c r="B83" s="126" t="str">
        <f>'Расчёт (кг)'!B87</f>
        <v>-</v>
      </c>
      <c r="C83" s="33">
        <f>'Расчёт (кг)'!C87</f>
        <v>44105</v>
      </c>
      <c r="D83" s="129">
        <f>'Расчёт (кг)'!D87</f>
        <v>22</v>
      </c>
      <c r="E83" s="130">
        <f>'Расчёт (кг)'!E87</f>
        <v>0</v>
      </c>
      <c r="F83" s="130">
        <f>'Расчёт (кг)'!I87</f>
        <v>0</v>
      </c>
      <c r="G83" s="130">
        <f t="shared" si="21"/>
        <v>0</v>
      </c>
      <c r="H83" s="130" t="e">
        <f t="shared" si="25"/>
        <v>#N/A</v>
      </c>
      <c r="I83" s="131">
        <f t="shared" si="22"/>
        <v>0</v>
      </c>
      <c r="J83" s="131">
        <f t="shared" si="23"/>
        <v>0</v>
      </c>
      <c r="V83" s="130">
        <f>'Расчёт (ТН)'!E87</f>
        <v>0</v>
      </c>
      <c r="W83" s="130">
        <f>'Расчёт (ТН)'!I87</f>
        <v>0</v>
      </c>
      <c r="X83" s="130">
        <f t="shared" si="26"/>
        <v>0</v>
      </c>
      <c r="Y83" s="130">
        <f t="shared" si="27"/>
        <v>0</v>
      </c>
    </row>
    <row r="84" spans="1:25">
      <c r="A84" s="135" t="str">
        <f t="shared" si="24"/>
        <v>ноя</v>
      </c>
      <c r="B84" s="126" t="str">
        <f>'Расчёт (кг)'!B88</f>
        <v>-</v>
      </c>
      <c r="C84" s="33">
        <f>'Расчёт (кг)'!C88</f>
        <v>44136</v>
      </c>
      <c r="D84" s="129">
        <f>'Расчёт (кг)'!D88</f>
        <v>20</v>
      </c>
      <c r="E84" s="130">
        <f>'Расчёт (кг)'!E88</f>
        <v>0</v>
      </c>
      <c r="F84" s="130">
        <f>'Расчёт (кг)'!I88</f>
        <v>0</v>
      </c>
      <c r="G84" s="130">
        <f t="shared" si="21"/>
        <v>0</v>
      </c>
      <c r="H84" s="130" t="e">
        <f t="shared" si="25"/>
        <v>#N/A</v>
      </c>
      <c r="I84" s="131">
        <f t="shared" si="22"/>
        <v>0</v>
      </c>
      <c r="J84" s="131">
        <f t="shared" si="23"/>
        <v>0</v>
      </c>
      <c r="V84" s="130">
        <f>'Расчёт (ТН)'!E88</f>
        <v>0</v>
      </c>
      <c r="W84" s="130">
        <f>'Расчёт (ТН)'!I88</f>
        <v>0</v>
      </c>
      <c r="X84" s="130">
        <f t="shared" si="26"/>
        <v>0</v>
      </c>
      <c r="Y84" s="130">
        <f t="shared" si="27"/>
        <v>0</v>
      </c>
    </row>
    <row r="85" spans="1:25">
      <c r="A85" s="135" t="str">
        <f t="shared" si="24"/>
        <v>дек</v>
      </c>
      <c r="B85" s="126" t="str">
        <f>'Расчёт (кг)'!B89</f>
        <v>-</v>
      </c>
      <c r="C85" s="33">
        <f>'Расчёт (кг)'!C89</f>
        <v>44166</v>
      </c>
      <c r="D85" s="129">
        <f>'Расчёт (кг)'!D89</f>
        <v>23</v>
      </c>
      <c r="E85" s="130">
        <f>'Расчёт (кг)'!E89</f>
        <v>0</v>
      </c>
      <c r="F85" s="130">
        <f>'Расчёт (кг)'!I89</f>
        <v>0</v>
      </c>
      <c r="G85" s="130">
        <f t="shared" si="21"/>
        <v>0</v>
      </c>
      <c r="H85" s="130" t="e">
        <f t="shared" si="25"/>
        <v>#N/A</v>
      </c>
      <c r="I85" s="131">
        <f t="shared" si="22"/>
        <v>0</v>
      </c>
      <c r="J85" s="131">
        <f t="shared" si="23"/>
        <v>0</v>
      </c>
      <c r="V85" s="130">
        <f>'Расчёт (ТН)'!E89</f>
        <v>0</v>
      </c>
      <c r="W85" s="130">
        <f>'Расчёт (ТН)'!I89</f>
        <v>0</v>
      </c>
      <c r="X85" s="130">
        <f t="shared" si="26"/>
        <v>0</v>
      </c>
      <c r="Y85" s="130">
        <f t="shared" si="27"/>
        <v>0</v>
      </c>
    </row>
    <row r="86" spans="1:25">
      <c r="A86" s="135" t="str">
        <f t="shared" si="24"/>
        <v>янв</v>
      </c>
      <c r="B86" s="126" t="str">
        <f>'Расчёт (кг)'!B90</f>
        <v>-</v>
      </c>
      <c r="C86" s="33">
        <f>'Расчёт (кг)'!C90</f>
        <v>44197</v>
      </c>
      <c r="D86" s="129">
        <f>'Расчёт (кг)'!D90</f>
        <v>15</v>
      </c>
      <c r="E86" s="130">
        <f>'Расчёт (кг)'!E90</f>
        <v>0</v>
      </c>
      <c r="F86" s="130">
        <f>'Расчёт (кг)'!I90</f>
        <v>0</v>
      </c>
      <c r="G86" s="130">
        <f t="shared" si="21"/>
        <v>0</v>
      </c>
      <c r="H86" s="130" t="e">
        <f t="shared" si="25"/>
        <v>#N/A</v>
      </c>
      <c r="I86" s="131">
        <f t="shared" si="22"/>
        <v>0</v>
      </c>
      <c r="J86" s="131">
        <f t="shared" si="23"/>
        <v>0</v>
      </c>
      <c r="V86" s="130">
        <f>'Расчёт (ТН)'!E90</f>
        <v>0</v>
      </c>
      <c r="W86" s="130">
        <f>'Расчёт (ТН)'!I90</f>
        <v>0</v>
      </c>
      <c r="X86" s="130">
        <f t="shared" si="26"/>
        <v>0</v>
      </c>
      <c r="Y86" s="130">
        <f t="shared" si="27"/>
        <v>0</v>
      </c>
    </row>
    <row r="87" spans="1:25">
      <c r="A87" s="135" t="str">
        <f t="shared" si="24"/>
        <v>фев</v>
      </c>
      <c r="B87" s="126" t="str">
        <f>'Расчёт (кг)'!B91</f>
        <v>-</v>
      </c>
      <c r="C87" s="33">
        <f>'Расчёт (кг)'!C91</f>
        <v>44228</v>
      </c>
      <c r="D87" s="129">
        <f>'Расчёт (кг)'!D91</f>
        <v>19</v>
      </c>
      <c r="E87" s="130">
        <f>'Расчёт (кг)'!E91</f>
        <v>0</v>
      </c>
      <c r="F87" s="130">
        <f>'Расчёт (кг)'!I91</f>
        <v>0</v>
      </c>
      <c r="G87" s="130">
        <f t="shared" si="21"/>
        <v>0</v>
      </c>
      <c r="H87" s="130" t="e">
        <f t="shared" si="25"/>
        <v>#N/A</v>
      </c>
      <c r="I87" s="131">
        <f t="shared" si="22"/>
        <v>0</v>
      </c>
      <c r="J87" s="131">
        <f t="shared" si="23"/>
        <v>0</v>
      </c>
      <c r="V87" s="130">
        <f>'Расчёт (ТН)'!E91</f>
        <v>0</v>
      </c>
      <c r="W87" s="130">
        <f>'Расчёт (ТН)'!I91</f>
        <v>0</v>
      </c>
      <c r="X87" s="130">
        <f t="shared" si="26"/>
        <v>0</v>
      </c>
      <c r="Y87" s="130">
        <f t="shared" si="27"/>
        <v>0</v>
      </c>
    </row>
    <row r="88" spans="1:25">
      <c r="A88" s="135" t="str">
        <f t="shared" si="24"/>
        <v>мар</v>
      </c>
      <c r="B88" s="126" t="str">
        <f>'Расчёт (кг)'!B92</f>
        <v>-</v>
      </c>
      <c r="C88" s="33">
        <f>'Расчёт (кг)'!C92</f>
        <v>44256</v>
      </c>
      <c r="D88" s="129">
        <f>'Расчёт (кг)'!D92</f>
        <v>22</v>
      </c>
      <c r="E88" s="130">
        <f>'Расчёт (кг)'!E92</f>
        <v>0</v>
      </c>
      <c r="F88" s="130">
        <f>'Расчёт (кг)'!I92</f>
        <v>0</v>
      </c>
      <c r="G88" s="130">
        <f t="shared" si="21"/>
        <v>0</v>
      </c>
      <c r="H88" s="130" t="e">
        <f t="shared" si="25"/>
        <v>#N/A</v>
      </c>
      <c r="I88" s="131">
        <f t="shared" si="22"/>
        <v>0</v>
      </c>
      <c r="J88" s="131">
        <f t="shared" si="23"/>
        <v>0</v>
      </c>
      <c r="V88" s="130">
        <f>'Расчёт (ТН)'!E92</f>
        <v>0</v>
      </c>
      <c r="W88" s="130">
        <f>'Расчёт (ТН)'!I92</f>
        <v>0</v>
      </c>
      <c r="X88" s="130">
        <f t="shared" si="26"/>
        <v>0</v>
      </c>
      <c r="Y88" s="130">
        <f t="shared" si="27"/>
        <v>0</v>
      </c>
    </row>
    <row r="89" spans="1:25">
      <c r="A89" s="135" t="str">
        <f t="shared" si="24"/>
        <v>апр</v>
      </c>
      <c r="B89" s="126" t="str">
        <f>'Расчёт (кг)'!B93</f>
        <v>-</v>
      </c>
      <c r="C89" s="33">
        <f>'Расчёт (кг)'!C93</f>
        <v>44287</v>
      </c>
      <c r="D89" s="129">
        <f>'Расчёт (кг)'!D93</f>
        <v>22</v>
      </c>
      <c r="E89" s="130">
        <f>'Расчёт (кг)'!E93</f>
        <v>0</v>
      </c>
      <c r="F89" s="130">
        <f>'Расчёт (кг)'!I93</f>
        <v>0</v>
      </c>
      <c r="G89" s="130">
        <f t="shared" si="21"/>
        <v>0</v>
      </c>
      <c r="H89" s="130" t="e">
        <f t="shared" si="25"/>
        <v>#N/A</v>
      </c>
      <c r="I89" s="131">
        <f t="shared" si="22"/>
        <v>0</v>
      </c>
      <c r="J89" s="131">
        <f t="shared" si="23"/>
        <v>0</v>
      </c>
      <c r="V89" s="130">
        <f>'Расчёт (ТН)'!E93</f>
        <v>0</v>
      </c>
      <c r="W89" s="130">
        <f>'Расчёт (ТН)'!I93</f>
        <v>0</v>
      </c>
      <c r="X89" s="130">
        <f t="shared" si="26"/>
        <v>0</v>
      </c>
      <c r="Y89" s="130">
        <f t="shared" si="27"/>
        <v>0</v>
      </c>
    </row>
    <row r="90" spans="1:25">
      <c r="A90" s="135" t="str">
        <f t="shared" si="24"/>
        <v>май</v>
      </c>
      <c r="B90" s="126" t="str">
        <f>'Расчёт (кг)'!B94</f>
        <v>-</v>
      </c>
      <c r="C90" s="33">
        <f>'Расчёт (кг)'!C94</f>
        <v>44317</v>
      </c>
      <c r="D90" s="129">
        <f>'Расчёт (кг)'!D94</f>
        <v>19</v>
      </c>
      <c r="E90" s="130">
        <f>'Расчёт (кг)'!E94</f>
        <v>0</v>
      </c>
      <c r="F90" s="130">
        <f>'Расчёт (кг)'!I94</f>
        <v>0</v>
      </c>
      <c r="G90" s="130">
        <f t="shared" si="21"/>
        <v>0</v>
      </c>
      <c r="H90" s="130" t="e">
        <f t="shared" si="25"/>
        <v>#N/A</v>
      </c>
      <c r="I90" s="131">
        <f t="shared" si="22"/>
        <v>0</v>
      </c>
      <c r="J90" s="131">
        <f t="shared" si="23"/>
        <v>0</v>
      </c>
      <c r="V90" s="130">
        <f>'Расчёт (ТН)'!E94</f>
        <v>0</v>
      </c>
      <c r="W90" s="130">
        <f>'Расчёт (ТН)'!I94</f>
        <v>0</v>
      </c>
      <c r="X90" s="130">
        <f t="shared" si="26"/>
        <v>0</v>
      </c>
      <c r="Y90" s="130">
        <f t="shared" si="27"/>
        <v>0</v>
      </c>
    </row>
    <row r="91" spans="1:25">
      <c r="A91" s="135" t="str">
        <f t="shared" si="24"/>
        <v>июн</v>
      </c>
      <c r="B91" s="126" t="str">
        <f>'Расчёт (кг)'!B95</f>
        <v>-</v>
      </c>
      <c r="C91" s="33">
        <f>'Расчёт (кг)'!C95</f>
        <v>44348</v>
      </c>
      <c r="D91" s="129">
        <f>'Расчёт (кг)'!D95</f>
        <v>21</v>
      </c>
      <c r="E91" s="130">
        <f>'Расчёт (кг)'!E95</f>
        <v>0</v>
      </c>
      <c r="F91" s="130">
        <f>'Расчёт (кг)'!I95</f>
        <v>0</v>
      </c>
      <c r="G91" s="130">
        <f t="shared" si="21"/>
        <v>0</v>
      </c>
      <c r="H91" s="130" t="e">
        <f t="shared" si="25"/>
        <v>#N/A</v>
      </c>
      <c r="I91" s="131">
        <f t="shared" si="22"/>
        <v>0</v>
      </c>
      <c r="J91" s="131">
        <f t="shared" si="23"/>
        <v>0</v>
      </c>
      <c r="V91" s="130">
        <f>'Расчёт (ТН)'!E95</f>
        <v>0</v>
      </c>
      <c r="W91" s="130">
        <f>'Расчёт (ТН)'!I95</f>
        <v>0</v>
      </c>
      <c r="X91" s="130">
        <f t="shared" si="26"/>
        <v>0</v>
      </c>
      <c r="Y91" s="130">
        <f t="shared" si="27"/>
        <v>0</v>
      </c>
    </row>
    <row r="92" spans="1:25">
      <c r="A92" s="135" t="str">
        <f t="shared" si="24"/>
        <v>июл</v>
      </c>
      <c r="B92" s="126" t="str">
        <f>'Расчёт (кг)'!B96</f>
        <v>-</v>
      </c>
      <c r="C92" s="33">
        <f>'Расчёт (кг)'!C96</f>
        <v>44378</v>
      </c>
      <c r="D92" s="129">
        <f>'Расчёт (кг)'!D96</f>
        <v>22</v>
      </c>
      <c r="E92" s="130">
        <f>'Расчёт (кг)'!E96</f>
        <v>0</v>
      </c>
      <c r="F92" s="130">
        <f>'Расчёт (кг)'!I96</f>
        <v>0</v>
      </c>
      <c r="G92" s="130">
        <f t="shared" si="21"/>
        <v>0</v>
      </c>
      <c r="H92" s="130" t="e">
        <f t="shared" si="25"/>
        <v>#N/A</v>
      </c>
      <c r="I92" s="131">
        <f t="shared" si="22"/>
        <v>0</v>
      </c>
      <c r="J92" s="131">
        <f t="shared" si="23"/>
        <v>0</v>
      </c>
      <c r="V92" s="130">
        <f>'Расчёт (ТН)'!E96</f>
        <v>0</v>
      </c>
      <c r="W92" s="130">
        <f>'Расчёт (ТН)'!I96</f>
        <v>0</v>
      </c>
      <c r="X92" s="130">
        <f t="shared" si="26"/>
        <v>0</v>
      </c>
      <c r="Y92" s="130">
        <f t="shared" si="27"/>
        <v>0</v>
      </c>
    </row>
    <row r="93" spans="1:25">
      <c r="A93" s="135" t="str">
        <f t="shared" si="24"/>
        <v>авг</v>
      </c>
      <c r="B93" s="126" t="str">
        <f>'Расчёт (кг)'!B97</f>
        <v>-</v>
      </c>
      <c r="C93" s="33">
        <f>'Расчёт (кг)'!C97</f>
        <v>44409</v>
      </c>
      <c r="D93" s="129">
        <f>'Расчёт (кг)'!D97</f>
        <v>22</v>
      </c>
      <c r="E93" s="130">
        <f>'Расчёт (кг)'!E97</f>
        <v>0</v>
      </c>
      <c r="F93" s="130">
        <f>'Расчёт (кг)'!I97</f>
        <v>0</v>
      </c>
      <c r="G93" s="130">
        <f t="shared" si="21"/>
        <v>0</v>
      </c>
      <c r="H93" s="130" t="e">
        <f t="shared" si="25"/>
        <v>#N/A</v>
      </c>
      <c r="I93" s="131">
        <f t="shared" si="22"/>
        <v>0</v>
      </c>
      <c r="J93" s="131">
        <f t="shared" si="23"/>
        <v>0</v>
      </c>
      <c r="V93" s="130">
        <f>'Расчёт (ТН)'!E97</f>
        <v>0</v>
      </c>
      <c r="W93" s="130">
        <f>'Расчёт (ТН)'!I97</f>
        <v>0</v>
      </c>
      <c r="X93" s="130">
        <f t="shared" si="26"/>
        <v>0</v>
      </c>
      <c r="Y93" s="130">
        <f t="shared" si="27"/>
        <v>0</v>
      </c>
    </row>
    <row r="94" spans="1:25">
      <c r="A94" s="135" t="str">
        <f t="shared" si="24"/>
        <v>сен</v>
      </c>
      <c r="B94" s="126" t="str">
        <f>'Расчёт (кг)'!B98</f>
        <v>-</v>
      </c>
      <c r="C94" s="33">
        <f>'Расчёт (кг)'!C98</f>
        <v>44440</v>
      </c>
      <c r="D94" s="129">
        <f>'Расчёт (кг)'!D98</f>
        <v>22</v>
      </c>
      <c r="E94" s="130">
        <f>'Расчёт (кг)'!E98</f>
        <v>0</v>
      </c>
      <c r="F94" s="130">
        <f>'Расчёт (кг)'!I98</f>
        <v>0</v>
      </c>
      <c r="G94" s="130">
        <f t="shared" si="21"/>
        <v>0</v>
      </c>
      <c r="H94" s="130" t="e">
        <f t="shared" si="25"/>
        <v>#N/A</v>
      </c>
      <c r="I94" s="131">
        <f t="shared" si="22"/>
        <v>0</v>
      </c>
      <c r="J94" s="131">
        <f t="shared" si="23"/>
        <v>0</v>
      </c>
      <c r="V94" s="130">
        <f>'Расчёт (ТН)'!E98</f>
        <v>0</v>
      </c>
      <c r="W94" s="130">
        <f>'Расчёт (ТН)'!I98</f>
        <v>0</v>
      </c>
      <c r="X94" s="130">
        <f t="shared" si="26"/>
        <v>0</v>
      </c>
      <c r="Y94" s="130">
        <f t="shared" si="27"/>
        <v>0</v>
      </c>
    </row>
    <row r="95" spans="1:25">
      <c r="A95" s="135" t="str">
        <f t="shared" si="24"/>
        <v>окт</v>
      </c>
      <c r="B95" s="126" t="str">
        <f>'Расчёт (кг)'!B99</f>
        <v>-</v>
      </c>
      <c r="C95" s="33">
        <f>'Расчёт (кг)'!C99</f>
        <v>44470</v>
      </c>
      <c r="D95" s="129">
        <f>'Расчёт (кг)'!D99</f>
        <v>21</v>
      </c>
      <c r="E95" s="130">
        <f>'Расчёт (кг)'!E99</f>
        <v>0</v>
      </c>
      <c r="F95" s="130">
        <f>'Расчёт (кг)'!I99</f>
        <v>0</v>
      </c>
      <c r="G95" s="130">
        <f t="shared" si="21"/>
        <v>0</v>
      </c>
      <c r="H95" s="130" t="e">
        <f t="shared" si="25"/>
        <v>#N/A</v>
      </c>
      <c r="I95" s="131">
        <f t="shared" si="22"/>
        <v>0</v>
      </c>
      <c r="J95" s="131">
        <f t="shared" si="23"/>
        <v>0</v>
      </c>
      <c r="V95" s="130">
        <f>'Расчёт (ТН)'!E99</f>
        <v>0</v>
      </c>
      <c r="W95" s="130">
        <f>'Расчёт (ТН)'!I99</f>
        <v>0</v>
      </c>
      <c r="X95" s="130">
        <f t="shared" si="26"/>
        <v>0</v>
      </c>
      <c r="Y95" s="130">
        <f t="shared" si="27"/>
        <v>0</v>
      </c>
    </row>
    <row r="96" spans="1:25">
      <c r="A96" s="135" t="str">
        <f t="shared" si="24"/>
        <v>ноя</v>
      </c>
      <c r="B96" s="126" t="str">
        <f>'Расчёт (кг)'!B100</f>
        <v>-</v>
      </c>
      <c r="C96" s="33">
        <f>'Расчёт (кг)'!C100</f>
        <v>44501</v>
      </c>
      <c r="D96" s="129">
        <f>'Расчёт (кг)'!D100</f>
        <v>20</v>
      </c>
      <c r="E96" s="130">
        <f>'Расчёт (кг)'!E100</f>
        <v>0</v>
      </c>
      <c r="F96" s="130">
        <f>'Расчёт (кг)'!I100</f>
        <v>0</v>
      </c>
      <c r="G96" s="130">
        <f t="shared" si="21"/>
        <v>0</v>
      </c>
      <c r="H96" s="130" t="e">
        <f t="shared" si="25"/>
        <v>#N/A</v>
      </c>
      <c r="I96" s="131">
        <f t="shared" si="22"/>
        <v>0</v>
      </c>
      <c r="J96" s="131">
        <f t="shared" si="23"/>
        <v>0</v>
      </c>
      <c r="V96" s="130">
        <f>'Расчёт (ТН)'!E100</f>
        <v>0</v>
      </c>
      <c r="W96" s="130">
        <f>'Расчёт (ТН)'!I100</f>
        <v>0</v>
      </c>
      <c r="X96" s="130">
        <f t="shared" si="26"/>
        <v>0</v>
      </c>
      <c r="Y96" s="130">
        <f t="shared" si="27"/>
        <v>0</v>
      </c>
    </row>
    <row r="97" spans="1:25">
      <c r="A97" s="135" t="str">
        <f t="shared" si="24"/>
        <v>дек</v>
      </c>
      <c r="B97" s="126" t="str">
        <f>'Расчёт (кг)'!B101</f>
        <v>-</v>
      </c>
      <c r="C97" s="33">
        <f>'Расчёт (кг)'!C101</f>
        <v>44531</v>
      </c>
      <c r="D97" s="129">
        <f>'Расчёт (кг)'!D101</f>
        <v>22</v>
      </c>
      <c r="E97" s="130">
        <f>'Расчёт (кг)'!E101</f>
        <v>0</v>
      </c>
      <c r="F97" s="130">
        <f>'Расчёт (кг)'!I101</f>
        <v>0</v>
      </c>
      <c r="G97" s="130">
        <f t="shared" si="21"/>
        <v>0</v>
      </c>
      <c r="H97" s="130" t="e">
        <f t="shared" si="25"/>
        <v>#N/A</v>
      </c>
      <c r="I97" s="131">
        <f t="shared" si="22"/>
        <v>0</v>
      </c>
      <c r="J97" s="131">
        <f t="shared" si="23"/>
        <v>0</v>
      </c>
      <c r="V97" s="130">
        <f>'Расчёт (ТН)'!E101</f>
        <v>0</v>
      </c>
      <c r="W97" s="130">
        <f>'Расчёт (ТН)'!I101</f>
        <v>0</v>
      </c>
      <c r="X97" s="130">
        <f t="shared" si="26"/>
        <v>0</v>
      </c>
      <c r="Y97" s="130">
        <f t="shared" si="27"/>
        <v>0</v>
      </c>
    </row>
    <row r="98" spans="1:25">
      <c r="A98" s="135" t="str">
        <f t="shared" si="24"/>
        <v>янв</v>
      </c>
      <c r="B98" s="126" t="str">
        <f>'Расчёт (кг)'!B102</f>
        <v>-</v>
      </c>
      <c r="C98" s="33">
        <f>'Расчёт (кг)'!C102</f>
        <v>44562</v>
      </c>
      <c r="D98" s="129">
        <f>'Расчёт (кг)'!D102</f>
        <v>16</v>
      </c>
      <c r="E98" s="130">
        <f>'Расчёт (кг)'!E102</f>
        <v>0</v>
      </c>
      <c r="F98" s="130">
        <f>'Расчёт (кг)'!I102</f>
        <v>0</v>
      </c>
      <c r="G98" s="130">
        <f t="shared" ref="G98:G109" si="28">SUM(E98:F98)</f>
        <v>0</v>
      </c>
      <c r="H98" s="130" t="e">
        <f t="shared" si="25"/>
        <v>#N/A</v>
      </c>
      <c r="I98" s="131">
        <f t="shared" ref="I98:I109" si="29">IFERROR(E98/$G98,0)</f>
        <v>0</v>
      </c>
      <c r="J98" s="131">
        <f t="shared" ref="J98:J109" si="30">IFERROR(F98/$G98,0)</f>
        <v>0</v>
      </c>
      <c r="V98" s="130">
        <f>'Расчёт (ТН)'!E102</f>
        <v>0</v>
      </c>
      <c r="W98" s="130">
        <f>'Расчёт (ТН)'!I102</f>
        <v>0</v>
      </c>
      <c r="X98" s="130">
        <f t="shared" si="26"/>
        <v>0</v>
      </c>
      <c r="Y98" s="130">
        <f t="shared" si="27"/>
        <v>0</v>
      </c>
    </row>
    <row r="99" spans="1:25">
      <c r="A99" s="135" t="str">
        <f t="shared" si="24"/>
        <v>фев</v>
      </c>
      <c r="B99" s="126" t="str">
        <f>'Расчёт (кг)'!B103</f>
        <v>-</v>
      </c>
      <c r="C99" s="33">
        <f>'Расчёт (кг)'!C103</f>
        <v>44593</v>
      </c>
      <c r="D99" s="129">
        <f>'Расчёт (кг)'!D103</f>
        <v>19</v>
      </c>
      <c r="E99" s="130">
        <f>'Расчёт (кг)'!E103</f>
        <v>0</v>
      </c>
      <c r="F99" s="130">
        <f>'Расчёт (кг)'!I103</f>
        <v>0</v>
      </c>
      <c r="G99" s="130">
        <f t="shared" si="28"/>
        <v>0</v>
      </c>
      <c r="H99" s="130" t="e">
        <f t="shared" si="25"/>
        <v>#N/A</v>
      </c>
      <c r="I99" s="131">
        <f t="shared" si="29"/>
        <v>0</v>
      </c>
      <c r="J99" s="131">
        <f t="shared" si="30"/>
        <v>0</v>
      </c>
      <c r="V99" s="130">
        <f>'Расчёт (ТН)'!E103</f>
        <v>0</v>
      </c>
      <c r="W99" s="130">
        <f>'Расчёт (ТН)'!I103</f>
        <v>0</v>
      </c>
      <c r="X99" s="130">
        <f t="shared" si="26"/>
        <v>0</v>
      </c>
      <c r="Y99" s="130">
        <f t="shared" si="27"/>
        <v>0</v>
      </c>
    </row>
    <row r="100" spans="1:25">
      <c r="A100" s="135" t="str">
        <f t="shared" si="24"/>
        <v>мар</v>
      </c>
      <c r="B100" s="126" t="str">
        <f>'Расчёт (кг)'!B104</f>
        <v>-</v>
      </c>
      <c r="C100" s="33">
        <f>'Расчёт (кг)'!C104</f>
        <v>44621</v>
      </c>
      <c r="D100" s="129">
        <f>'Расчёт (кг)'!D104</f>
        <v>22</v>
      </c>
      <c r="E100" s="130">
        <f>'Расчёт (кг)'!E104</f>
        <v>0</v>
      </c>
      <c r="F100" s="130">
        <f>'Расчёт (кг)'!I104</f>
        <v>0</v>
      </c>
      <c r="G100" s="130">
        <f t="shared" si="28"/>
        <v>0</v>
      </c>
      <c r="H100" s="130" t="e">
        <f t="shared" si="25"/>
        <v>#N/A</v>
      </c>
      <c r="I100" s="131">
        <f t="shared" si="29"/>
        <v>0</v>
      </c>
      <c r="J100" s="131">
        <f t="shared" si="30"/>
        <v>0</v>
      </c>
      <c r="V100" s="130">
        <f>'Расчёт (ТН)'!E104</f>
        <v>0</v>
      </c>
      <c r="W100" s="130">
        <f>'Расчёт (ТН)'!I104</f>
        <v>0</v>
      </c>
      <c r="X100" s="130">
        <f t="shared" si="26"/>
        <v>0</v>
      </c>
      <c r="Y100" s="130">
        <f t="shared" si="27"/>
        <v>0</v>
      </c>
    </row>
    <row r="101" spans="1:25">
      <c r="A101" s="135" t="str">
        <f t="shared" si="24"/>
        <v>апр</v>
      </c>
      <c r="B101" s="126" t="str">
        <f>'Расчёт (кг)'!B105</f>
        <v>-</v>
      </c>
      <c r="C101" s="33">
        <f>'Расчёт (кг)'!C105</f>
        <v>44652</v>
      </c>
      <c r="D101" s="129">
        <f>'Расчёт (кг)'!D105</f>
        <v>21</v>
      </c>
      <c r="E101" s="130">
        <f>'Расчёт (кг)'!E105</f>
        <v>0</v>
      </c>
      <c r="F101" s="130">
        <f>'Расчёт (кг)'!I105</f>
        <v>0</v>
      </c>
      <c r="G101" s="130">
        <f t="shared" si="28"/>
        <v>0</v>
      </c>
      <c r="H101" s="130" t="e">
        <f t="shared" si="25"/>
        <v>#N/A</v>
      </c>
      <c r="I101" s="131">
        <f t="shared" si="29"/>
        <v>0</v>
      </c>
      <c r="J101" s="131">
        <f t="shared" si="30"/>
        <v>0</v>
      </c>
      <c r="V101" s="130">
        <f>'Расчёт (ТН)'!E105</f>
        <v>0</v>
      </c>
      <c r="W101" s="130">
        <f>'Расчёт (ТН)'!I105</f>
        <v>0</v>
      </c>
      <c r="X101" s="130">
        <f t="shared" si="26"/>
        <v>0</v>
      </c>
      <c r="Y101" s="130">
        <f t="shared" si="27"/>
        <v>0</v>
      </c>
    </row>
    <row r="102" spans="1:25">
      <c r="A102" s="135" t="str">
        <f t="shared" si="24"/>
        <v>май</v>
      </c>
      <c r="B102" s="126" t="str">
        <f>'Расчёт (кг)'!B106</f>
        <v>-</v>
      </c>
      <c r="C102" s="33">
        <f>'Расчёт (кг)'!C106</f>
        <v>44682</v>
      </c>
      <c r="D102" s="129">
        <f>'Расчёт (кг)'!D106</f>
        <v>18</v>
      </c>
      <c r="E102" s="130">
        <f>'Расчёт (кг)'!E106</f>
        <v>0</v>
      </c>
      <c r="F102" s="130">
        <f>'Расчёт (кг)'!I106</f>
        <v>0</v>
      </c>
      <c r="G102" s="130">
        <f t="shared" si="28"/>
        <v>0</v>
      </c>
      <c r="H102" s="130" t="e">
        <f t="shared" si="25"/>
        <v>#N/A</v>
      </c>
      <c r="I102" s="131">
        <f t="shared" si="29"/>
        <v>0</v>
      </c>
      <c r="J102" s="131">
        <f t="shared" si="30"/>
        <v>0</v>
      </c>
      <c r="V102" s="130">
        <f>'Расчёт (ТН)'!E106</f>
        <v>0</v>
      </c>
      <c r="W102" s="130">
        <f>'Расчёт (ТН)'!I106</f>
        <v>0</v>
      </c>
      <c r="X102" s="130">
        <f t="shared" si="26"/>
        <v>0</v>
      </c>
      <c r="Y102" s="130">
        <f t="shared" si="27"/>
        <v>0</v>
      </c>
    </row>
    <row r="103" spans="1:25">
      <c r="A103" s="135" t="str">
        <f t="shared" si="24"/>
        <v>июн</v>
      </c>
      <c r="B103" s="126" t="str">
        <f>'Расчёт (кг)'!B107</f>
        <v>-</v>
      </c>
      <c r="C103" s="33">
        <f>'Расчёт (кг)'!C107</f>
        <v>44713</v>
      </c>
      <c r="D103" s="129">
        <f>'Расчёт (кг)'!D107</f>
        <v>21</v>
      </c>
      <c r="E103" s="130">
        <f>'Расчёт (кг)'!E107</f>
        <v>0</v>
      </c>
      <c r="F103" s="130">
        <f>'Расчёт (кг)'!I107</f>
        <v>0</v>
      </c>
      <c r="G103" s="130">
        <f t="shared" si="28"/>
        <v>0</v>
      </c>
      <c r="H103" s="130" t="e">
        <f t="shared" si="25"/>
        <v>#N/A</v>
      </c>
      <c r="I103" s="131">
        <f t="shared" si="29"/>
        <v>0</v>
      </c>
      <c r="J103" s="131">
        <f t="shared" si="30"/>
        <v>0</v>
      </c>
      <c r="V103" s="130">
        <f>'Расчёт (ТН)'!E107</f>
        <v>0</v>
      </c>
      <c r="W103" s="130">
        <f>'Расчёт (ТН)'!I107</f>
        <v>0</v>
      </c>
      <c r="X103" s="130">
        <f t="shared" si="26"/>
        <v>0</v>
      </c>
      <c r="Y103" s="130">
        <f t="shared" si="27"/>
        <v>0</v>
      </c>
    </row>
    <row r="104" spans="1:25">
      <c r="A104" s="135" t="str">
        <f t="shared" si="24"/>
        <v>июл</v>
      </c>
      <c r="B104" s="126" t="str">
        <f>'Расчёт (кг)'!B108</f>
        <v>-</v>
      </c>
      <c r="C104" s="33">
        <f>'Расчёт (кг)'!C108</f>
        <v>44743</v>
      </c>
      <c r="D104" s="129">
        <f>'Расчёт (кг)'!D108</f>
        <v>21</v>
      </c>
      <c r="E104" s="130">
        <f>'Расчёт (кг)'!E108</f>
        <v>0</v>
      </c>
      <c r="F104" s="130">
        <f>'Расчёт (кг)'!I108</f>
        <v>0</v>
      </c>
      <c r="G104" s="130">
        <f t="shared" si="28"/>
        <v>0</v>
      </c>
      <c r="H104" s="130" t="e">
        <f t="shared" si="25"/>
        <v>#N/A</v>
      </c>
      <c r="I104" s="131">
        <f t="shared" si="29"/>
        <v>0</v>
      </c>
      <c r="J104" s="131">
        <f t="shared" si="30"/>
        <v>0</v>
      </c>
      <c r="V104" s="130">
        <f>'Расчёт (ТН)'!E108</f>
        <v>0</v>
      </c>
      <c r="W104" s="130">
        <f>'Расчёт (ТН)'!I108</f>
        <v>0</v>
      </c>
      <c r="X104" s="130">
        <f t="shared" si="26"/>
        <v>0</v>
      </c>
      <c r="Y104" s="130">
        <f t="shared" si="27"/>
        <v>0</v>
      </c>
    </row>
    <row r="105" spans="1:25">
      <c r="A105" s="135" t="str">
        <f t="shared" si="24"/>
        <v>авг</v>
      </c>
      <c r="B105" s="126" t="str">
        <f>'Расчёт (кг)'!B109</f>
        <v>-</v>
      </c>
      <c r="C105" s="33">
        <f>'Расчёт (кг)'!C109</f>
        <v>44774</v>
      </c>
      <c r="D105" s="129">
        <f>'Расчёт (кг)'!D109</f>
        <v>23</v>
      </c>
      <c r="E105" s="130">
        <f>'Расчёт (кг)'!E109</f>
        <v>0</v>
      </c>
      <c r="F105" s="130">
        <f>'Расчёт (кг)'!I109</f>
        <v>0</v>
      </c>
      <c r="G105" s="130">
        <f t="shared" si="28"/>
        <v>0</v>
      </c>
      <c r="H105" s="130" t="e">
        <f t="shared" si="25"/>
        <v>#N/A</v>
      </c>
      <c r="I105" s="131">
        <f t="shared" si="29"/>
        <v>0</v>
      </c>
      <c r="J105" s="131">
        <f t="shared" si="30"/>
        <v>0</v>
      </c>
      <c r="V105" s="130">
        <f>'Расчёт (ТН)'!E109</f>
        <v>0</v>
      </c>
      <c r="W105" s="130">
        <f>'Расчёт (ТН)'!I109</f>
        <v>0</v>
      </c>
      <c r="X105" s="130">
        <f t="shared" si="26"/>
        <v>0</v>
      </c>
      <c r="Y105" s="130">
        <f t="shared" si="27"/>
        <v>0</v>
      </c>
    </row>
    <row r="106" spans="1:25">
      <c r="A106" s="135" t="str">
        <f t="shared" si="24"/>
        <v>сен</v>
      </c>
      <c r="B106" s="126" t="str">
        <f>'Расчёт (кг)'!B110</f>
        <v>-</v>
      </c>
      <c r="C106" s="33">
        <f>'Расчёт (кг)'!C110</f>
        <v>44805</v>
      </c>
      <c r="D106" s="129">
        <f>'Расчёт (кг)'!D110</f>
        <v>22</v>
      </c>
      <c r="E106" s="130">
        <f>'Расчёт (кг)'!E110</f>
        <v>0</v>
      </c>
      <c r="F106" s="130">
        <f>'Расчёт (кг)'!I110</f>
        <v>0</v>
      </c>
      <c r="G106" s="130">
        <f t="shared" si="28"/>
        <v>0</v>
      </c>
      <c r="H106" s="130" t="e">
        <f t="shared" si="25"/>
        <v>#N/A</v>
      </c>
      <c r="I106" s="131">
        <f t="shared" si="29"/>
        <v>0</v>
      </c>
      <c r="J106" s="131">
        <f t="shared" si="30"/>
        <v>0</v>
      </c>
      <c r="V106" s="130">
        <f>'Расчёт (ТН)'!E110</f>
        <v>0</v>
      </c>
      <c r="W106" s="130">
        <f>'Расчёт (ТН)'!I110</f>
        <v>0</v>
      </c>
      <c r="X106" s="130">
        <f t="shared" si="26"/>
        <v>0</v>
      </c>
      <c r="Y106" s="130">
        <f t="shared" si="27"/>
        <v>0</v>
      </c>
    </row>
    <row r="107" spans="1:25">
      <c r="A107" s="135" t="str">
        <f t="shared" si="24"/>
        <v>окт</v>
      </c>
      <c r="B107" s="126" t="str">
        <f>'Расчёт (кг)'!B111</f>
        <v>-</v>
      </c>
      <c r="C107" s="33">
        <f>'Расчёт (кг)'!C111</f>
        <v>44835</v>
      </c>
      <c r="D107" s="129">
        <f>'Расчёт (кг)'!D111</f>
        <v>21</v>
      </c>
      <c r="E107" s="130">
        <f>'Расчёт (кг)'!E111</f>
        <v>0</v>
      </c>
      <c r="F107" s="130">
        <f>'Расчёт (кг)'!I111</f>
        <v>0</v>
      </c>
      <c r="G107" s="130">
        <f t="shared" si="28"/>
        <v>0</v>
      </c>
      <c r="H107" s="130" t="e">
        <f t="shared" si="25"/>
        <v>#N/A</v>
      </c>
      <c r="I107" s="131">
        <f t="shared" si="29"/>
        <v>0</v>
      </c>
      <c r="J107" s="131">
        <f t="shared" si="30"/>
        <v>0</v>
      </c>
      <c r="V107" s="130">
        <f>'Расчёт (ТН)'!E111</f>
        <v>0</v>
      </c>
      <c r="W107" s="130">
        <f>'Расчёт (ТН)'!I111</f>
        <v>0</v>
      </c>
      <c r="X107" s="130">
        <f t="shared" si="26"/>
        <v>0</v>
      </c>
      <c r="Y107" s="130">
        <f t="shared" si="27"/>
        <v>0</v>
      </c>
    </row>
    <row r="108" spans="1:25">
      <c r="A108" s="135" t="str">
        <f t="shared" si="24"/>
        <v>ноя</v>
      </c>
      <c r="B108" s="126" t="str">
        <f>'Расчёт (кг)'!B112</f>
        <v>-</v>
      </c>
      <c r="C108" s="33">
        <f>'Расчёт (кг)'!C112</f>
        <v>44866</v>
      </c>
      <c r="D108" s="129">
        <f>'Расчёт (кг)'!D112</f>
        <v>21</v>
      </c>
      <c r="E108" s="130">
        <f>'Расчёт (кг)'!E112</f>
        <v>0</v>
      </c>
      <c r="F108" s="130">
        <f>'Расчёт (кг)'!I112</f>
        <v>0</v>
      </c>
      <c r="G108" s="130">
        <f t="shared" si="28"/>
        <v>0</v>
      </c>
      <c r="H108" s="130" t="e">
        <f t="shared" si="25"/>
        <v>#N/A</v>
      </c>
      <c r="I108" s="131">
        <f t="shared" si="29"/>
        <v>0</v>
      </c>
      <c r="J108" s="131">
        <f t="shared" si="30"/>
        <v>0</v>
      </c>
      <c r="V108" s="130">
        <f>'Расчёт (ТН)'!E112</f>
        <v>0</v>
      </c>
      <c r="W108" s="130">
        <f>'Расчёт (ТН)'!I112</f>
        <v>0</v>
      </c>
      <c r="X108" s="130">
        <f t="shared" si="26"/>
        <v>0</v>
      </c>
      <c r="Y108" s="130">
        <f t="shared" si="27"/>
        <v>0</v>
      </c>
    </row>
    <row r="109" spans="1:25">
      <c r="A109" s="135" t="str">
        <f t="shared" si="24"/>
        <v>дек</v>
      </c>
      <c r="B109" s="126" t="str">
        <f>'Расчёт (кг)'!B113</f>
        <v>-</v>
      </c>
      <c r="C109" s="33">
        <f>'Расчёт (кг)'!C113</f>
        <v>44896</v>
      </c>
      <c r="D109" s="129">
        <f>'Расчёт (кг)'!D113</f>
        <v>22</v>
      </c>
      <c r="E109" s="130">
        <f>'Расчёт (кг)'!E113</f>
        <v>0</v>
      </c>
      <c r="F109" s="130">
        <f>'Расчёт (кг)'!I113</f>
        <v>0</v>
      </c>
      <c r="G109" s="130">
        <f t="shared" si="28"/>
        <v>0</v>
      </c>
      <c r="H109" s="130" t="e">
        <f t="shared" si="25"/>
        <v>#N/A</v>
      </c>
      <c r="I109" s="131">
        <f t="shared" si="29"/>
        <v>0</v>
      </c>
      <c r="J109" s="131">
        <f t="shared" si="30"/>
        <v>0</v>
      </c>
      <c r="V109" s="130">
        <f>'Расчёт (ТН)'!E113</f>
        <v>0</v>
      </c>
      <c r="W109" s="130">
        <f>'Расчёт (ТН)'!I113</f>
        <v>0</v>
      </c>
      <c r="X109" s="130">
        <f t="shared" si="26"/>
        <v>0</v>
      </c>
      <c r="Y109" s="130">
        <f t="shared" si="27"/>
        <v>0</v>
      </c>
    </row>
    <row r="110" spans="1:25">
      <c r="A110" s="135" t="str">
        <f t="shared" ref="A110:A121" si="31">TEXT(C110,"МММ")</f>
        <v>янв</v>
      </c>
      <c r="B110" s="126" t="str">
        <f>'Расчёт (кг)'!B114</f>
        <v>-</v>
      </c>
      <c r="C110" s="33">
        <f>'Расчёт (кг)'!C114</f>
        <v>44927</v>
      </c>
      <c r="D110" s="129">
        <f>'Расчёт (кг)'!D114</f>
        <v>17</v>
      </c>
      <c r="E110" s="130">
        <f>'Расчёт (кг)'!E114</f>
        <v>0</v>
      </c>
      <c r="F110" s="130">
        <f>'Расчёт (кг)'!I114</f>
        <v>0</v>
      </c>
      <c r="G110" s="130">
        <f t="shared" ref="G110:G121" si="32">SUM(E110:F110)</f>
        <v>0</v>
      </c>
      <c r="H110" s="130" t="e">
        <f t="shared" si="25"/>
        <v>#N/A</v>
      </c>
      <c r="I110" s="131">
        <f t="shared" ref="I110:I121" si="33">IFERROR(E110/$G110,0)</f>
        <v>0</v>
      </c>
      <c r="J110" s="131">
        <f t="shared" ref="J110:J121" si="34">IFERROR(F110/$G110,0)</f>
        <v>0</v>
      </c>
      <c r="V110" s="130">
        <f>'Расчёт (ТН)'!E114</f>
        <v>0</v>
      </c>
      <c r="W110" s="130">
        <f>'Расчёт (ТН)'!I114</f>
        <v>0</v>
      </c>
      <c r="X110" s="130">
        <f t="shared" ref="X110:X121" si="35">IFERROR(E110/V110,0)</f>
        <v>0</v>
      </c>
      <c r="Y110" s="130">
        <f t="shared" ref="Y110:Y121" si="36">IFERROR(F110/W110,0)</f>
        <v>0</v>
      </c>
    </row>
    <row r="111" spans="1:25">
      <c r="A111" s="135" t="str">
        <f t="shared" si="31"/>
        <v>фев</v>
      </c>
      <c r="B111" s="126" t="str">
        <f>'Расчёт (кг)'!B115</f>
        <v>-</v>
      </c>
      <c r="C111" s="33">
        <f>'Расчёт (кг)'!C115</f>
        <v>44958</v>
      </c>
      <c r="D111" s="129">
        <f>'Расчёт (кг)'!D115</f>
        <v>18</v>
      </c>
      <c r="E111" s="130">
        <f>'Расчёт (кг)'!E115</f>
        <v>0</v>
      </c>
      <c r="F111" s="130">
        <f>'Расчёт (кг)'!I115</f>
        <v>0</v>
      </c>
      <c r="G111" s="130">
        <f t="shared" si="32"/>
        <v>0</v>
      </c>
      <c r="H111" s="130" t="e">
        <f t="shared" si="25"/>
        <v>#N/A</v>
      </c>
      <c r="I111" s="131">
        <f t="shared" si="33"/>
        <v>0</v>
      </c>
      <c r="J111" s="131">
        <f t="shared" si="34"/>
        <v>0</v>
      </c>
      <c r="V111" s="130">
        <f>'Расчёт (ТН)'!E115</f>
        <v>0</v>
      </c>
      <c r="W111" s="130">
        <f>'Расчёт (ТН)'!I115</f>
        <v>0</v>
      </c>
      <c r="X111" s="130">
        <f t="shared" si="35"/>
        <v>0</v>
      </c>
      <c r="Y111" s="130">
        <f t="shared" si="36"/>
        <v>0</v>
      </c>
    </row>
    <row r="112" spans="1:25">
      <c r="A112" s="135" t="str">
        <f t="shared" si="31"/>
        <v>мар</v>
      </c>
      <c r="B112" s="126" t="str">
        <f>'Расчёт (кг)'!B116</f>
        <v>-</v>
      </c>
      <c r="C112" s="33">
        <f>'Расчёт (кг)'!C116</f>
        <v>44986</v>
      </c>
      <c r="D112" s="129">
        <f>'Расчёт (кг)'!D116</f>
        <v>22</v>
      </c>
      <c r="E112" s="130">
        <f>'Расчёт (кг)'!E116</f>
        <v>0</v>
      </c>
      <c r="F112" s="130">
        <f>'Расчёт (кг)'!I116</f>
        <v>0</v>
      </c>
      <c r="G112" s="130">
        <f t="shared" si="32"/>
        <v>0</v>
      </c>
      <c r="H112" s="130" t="e">
        <f t="shared" si="25"/>
        <v>#N/A</v>
      </c>
      <c r="I112" s="131">
        <f t="shared" si="33"/>
        <v>0</v>
      </c>
      <c r="J112" s="131">
        <f t="shared" si="34"/>
        <v>0</v>
      </c>
      <c r="V112" s="130">
        <f>'Расчёт (ТН)'!E116</f>
        <v>0</v>
      </c>
      <c r="W112" s="130">
        <f>'Расчёт (ТН)'!I116</f>
        <v>0</v>
      </c>
      <c r="X112" s="130">
        <f t="shared" si="35"/>
        <v>0</v>
      </c>
      <c r="Y112" s="130">
        <f t="shared" si="36"/>
        <v>0</v>
      </c>
    </row>
    <row r="113" spans="1:25">
      <c r="A113" s="135" t="str">
        <f t="shared" si="31"/>
        <v>апр</v>
      </c>
      <c r="B113" s="126" t="str">
        <f>'Расчёт (кг)'!B117</f>
        <v>-</v>
      </c>
      <c r="C113" s="33">
        <f>'Расчёт (кг)'!C117</f>
        <v>45017</v>
      </c>
      <c r="D113" s="129">
        <f>'Расчёт (кг)'!D117</f>
        <v>20</v>
      </c>
      <c r="E113" s="130">
        <f>'Расчёт (кг)'!E117</f>
        <v>0</v>
      </c>
      <c r="F113" s="130">
        <f>'Расчёт (кг)'!I117</f>
        <v>0</v>
      </c>
      <c r="G113" s="130">
        <f t="shared" si="32"/>
        <v>0</v>
      </c>
      <c r="H113" s="130" t="e">
        <f t="shared" si="25"/>
        <v>#N/A</v>
      </c>
      <c r="I113" s="131">
        <f t="shared" si="33"/>
        <v>0</v>
      </c>
      <c r="J113" s="131">
        <f t="shared" si="34"/>
        <v>0</v>
      </c>
      <c r="V113" s="130">
        <f>'Расчёт (ТН)'!E117</f>
        <v>0</v>
      </c>
      <c r="W113" s="130">
        <f>'Расчёт (ТН)'!I117</f>
        <v>0</v>
      </c>
      <c r="X113" s="130">
        <f t="shared" si="35"/>
        <v>0</v>
      </c>
      <c r="Y113" s="130">
        <f t="shared" si="36"/>
        <v>0</v>
      </c>
    </row>
    <row r="114" spans="1:25">
      <c r="A114" s="135" t="str">
        <f t="shared" si="31"/>
        <v>май</v>
      </c>
      <c r="B114" s="126" t="str">
        <f>'Расчёт (кг)'!B118</f>
        <v>-</v>
      </c>
      <c r="C114" s="33">
        <f>'Расчёт (кг)'!C118</f>
        <v>45047</v>
      </c>
      <c r="D114" s="129">
        <f>'Расчёт (кг)'!D118</f>
        <v>20</v>
      </c>
      <c r="E114" s="130">
        <f>'Расчёт (кг)'!E118</f>
        <v>0</v>
      </c>
      <c r="F114" s="130">
        <f>'Расчёт (кг)'!I118</f>
        <v>0</v>
      </c>
      <c r="G114" s="130">
        <f t="shared" si="32"/>
        <v>0</v>
      </c>
      <c r="H114" s="130" t="e">
        <f t="shared" si="25"/>
        <v>#N/A</v>
      </c>
      <c r="I114" s="131">
        <f t="shared" si="33"/>
        <v>0</v>
      </c>
      <c r="J114" s="131">
        <f t="shared" si="34"/>
        <v>0</v>
      </c>
      <c r="V114" s="130">
        <f>'Расчёт (ТН)'!E118</f>
        <v>0</v>
      </c>
      <c r="W114" s="130">
        <f>'Расчёт (ТН)'!I118</f>
        <v>0</v>
      </c>
      <c r="X114" s="130">
        <f t="shared" si="35"/>
        <v>0</v>
      </c>
      <c r="Y114" s="130">
        <f t="shared" si="36"/>
        <v>0</v>
      </c>
    </row>
    <row r="115" spans="1:25">
      <c r="A115" s="135" t="str">
        <f t="shared" si="31"/>
        <v>июн</v>
      </c>
      <c r="B115" s="126" t="str">
        <f>'Расчёт (кг)'!B119</f>
        <v>-</v>
      </c>
      <c r="C115" s="33">
        <f>'Расчёт (кг)'!C119</f>
        <v>45078</v>
      </c>
      <c r="D115" s="129">
        <f>'Расчёт (кг)'!D119</f>
        <v>21</v>
      </c>
      <c r="E115" s="130">
        <f>'Расчёт (кг)'!E119</f>
        <v>0</v>
      </c>
      <c r="F115" s="130">
        <f>'Расчёт (кг)'!I119</f>
        <v>0</v>
      </c>
      <c r="G115" s="130">
        <f t="shared" si="32"/>
        <v>0</v>
      </c>
      <c r="H115" s="130" t="e">
        <f t="shared" si="25"/>
        <v>#N/A</v>
      </c>
      <c r="I115" s="131">
        <f t="shared" si="33"/>
        <v>0</v>
      </c>
      <c r="J115" s="131">
        <f t="shared" si="34"/>
        <v>0</v>
      </c>
      <c r="V115" s="130">
        <f>'Расчёт (ТН)'!E119</f>
        <v>0</v>
      </c>
      <c r="W115" s="130">
        <f>'Расчёт (ТН)'!I119</f>
        <v>0</v>
      </c>
      <c r="X115" s="130">
        <f t="shared" si="35"/>
        <v>0</v>
      </c>
      <c r="Y115" s="130">
        <f t="shared" si="36"/>
        <v>0</v>
      </c>
    </row>
    <row r="116" spans="1:25">
      <c r="A116" s="135" t="str">
        <f t="shared" si="31"/>
        <v>июл</v>
      </c>
      <c r="B116" s="126" t="str">
        <f>'Расчёт (кг)'!B120</f>
        <v>-</v>
      </c>
      <c r="C116" s="33">
        <f>'Расчёт (кг)'!C120</f>
        <v>45108</v>
      </c>
      <c r="D116" s="129">
        <f>'Расчёт (кг)'!D120</f>
        <v>21</v>
      </c>
      <c r="E116" s="130">
        <f>'Расчёт (кг)'!E120</f>
        <v>0</v>
      </c>
      <c r="F116" s="130">
        <f>'Расчёт (кг)'!I120</f>
        <v>0</v>
      </c>
      <c r="G116" s="130">
        <f t="shared" si="32"/>
        <v>0</v>
      </c>
      <c r="H116" s="130" t="e">
        <f t="shared" si="25"/>
        <v>#N/A</v>
      </c>
      <c r="I116" s="131">
        <f t="shared" si="33"/>
        <v>0</v>
      </c>
      <c r="J116" s="131">
        <f t="shared" si="34"/>
        <v>0</v>
      </c>
      <c r="V116" s="130">
        <f>'Расчёт (ТН)'!E120</f>
        <v>0</v>
      </c>
      <c r="W116" s="130">
        <f>'Расчёт (ТН)'!I120</f>
        <v>0</v>
      </c>
      <c r="X116" s="130">
        <f t="shared" si="35"/>
        <v>0</v>
      </c>
      <c r="Y116" s="130">
        <f t="shared" si="36"/>
        <v>0</v>
      </c>
    </row>
    <row r="117" spans="1:25">
      <c r="A117" s="135" t="str">
        <f t="shared" si="31"/>
        <v>авг</v>
      </c>
      <c r="B117" s="126" t="str">
        <f>'Расчёт (кг)'!B121</f>
        <v>-</v>
      </c>
      <c r="C117" s="33">
        <f>'Расчёт (кг)'!C121</f>
        <v>45139</v>
      </c>
      <c r="D117" s="129">
        <f>'Расчёт (кг)'!D121</f>
        <v>23</v>
      </c>
      <c r="E117" s="130">
        <f>'Расчёт (кг)'!E121</f>
        <v>0</v>
      </c>
      <c r="F117" s="130">
        <f>'Расчёт (кг)'!I121</f>
        <v>0</v>
      </c>
      <c r="G117" s="130">
        <f t="shared" si="32"/>
        <v>0</v>
      </c>
      <c r="H117" s="130" t="e">
        <f t="shared" si="25"/>
        <v>#N/A</v>
      </c>
      <c r="I117" s="131">
        <f t="shared" si="33"/>
        <v>0</v>
      </c>
      <c r="J117" s="131">
        <f t="shared" si="34"/>
        <v>0</v>
      </c>
      <c r="V117" s="130">
        <f>'Расчёт (ТН)'!E121</f>
        <v>0</v>
      </c>
      <c r="W117" s="130">
        <f>'Расчёт (ТН)'!I121</f>
        <v>0</v>
      </c>
      <c r="X117" s="130">
        <f t="shared" si="35"/>
        <v>0</v>
      </c>
      <c r="Y117" s="130">
        <f t="shared" si="36"/>
        <v>0</v>
      </c>
    </row>
    <row r="118" spans="1:25">
      <c r="A118" s="135" t="str">
        <f t="shared" si="31"/>
        <v>сен</v>
      </c>
      <c r="B118" s="126" t="str">
        <f>'Расчёт (кг)'!B122</f>
        <v>-</v>
      </c>
      <c r="C118" s="33">
        <f>'Расчёт (кг)'!C122</f>
        <v>45170</v>
      </c>
      <c r="D118" s="129">
        <f>'Расчёт (кг)'!D122</f>
        <v>21</v>
      </c>
      <c r="E118" s="130">
        <f>'Расчёт (кг)'!E122</f>
        <v>0</v>
      </c>
      <c r="F118" s="130">
        <f>'Расчёт (кг)'!I122</f>
        <v>0</v>
      </c>
      <c r="G118" s="130">
        <f t="shared" si="32"/>
        <v>0</v>
      </c>
      <c r="H118" s="130" t="e">
        <f t="shared" si="25"/>
        <v>#N/A</v>
      </c>
      <c r="I118" s="131">
        <f t="shared" si="33"/>
        <v>0</v>
      </c>
      <c r="J118" s="131">
        <f t="shared" si="34"/>
        <v>0</v>
      </c>
      <c r="V118" s="130">
        <f>'Расчёт (ТН)'!E122</f>
        <v>0</v>
      </c>
      <c r="W118" s="130">
        <f>'Расчёт (ТН)'!I122</f>
        <v>0</v>
      </c>
      <c r="X118" s="130">
        <f t="shared" si="35"/>
        <v>0</v>
      </c>
      <c r="Y118" s="130">
        <f t="shared" si="36"/>
        <v>0</v>
      </c>
    </row>
    <row r="119" spans="1:25">
      <c r="A119" s="135" t="str">
        <f t="shared" si="31"/>
        <v>окт</v>
      </c>
      <c r="B119" s="126" t="str">
        <f>'Расчёт (кг)'!B123</f>
        <v>-</v>
      </c>
      <c r="C119" s="33">
        <f>'Расчёт (кг)'!C123</f>
        <v>45200</v>
      </c>
      <c r="D119" s="129">
        <f>'Расчёт (кг)'!D123</f>
        <v>22</v>
      </c>
      <c r="E119" s="130">
        <f>'Расчёт (кг)'!E123</f>
        <v>0</v>
      </c>
      <c r="F119" s="130">
        <f>'Расчёт (кг)'!I123</f>
        <v>0</v>
      </c>
      <c r="G119" s="130">
        <f t="shared" si="32"/>
        <v>0</v>
      </c>
      <c r="H119" s="130" t="e">
        <f t="shared" si="25"/>
        <v>#N/A</v>
      </c>
      <c r="I119" s="131">
        <f t="shared" si="33"/>
        <v>0</v>
      </c>
      <c r="J119" s="131">
        <f t="shared" si="34"/>
        <v>0</v>
      </c>
      <c r="V119" s="130">
        <f>'Расчёт (ТН)'!E123</f>
        <v>0</v>
      </c>
      <c r="W119" s="130">
        <f>'Расчёт (ТН)'!I123</f>
        <v>0</v>
      </c>
      <c r="X119" s="130">
        <f t="shared" si="35"/>
        <v>0</v>
      </c>
      <c r="Y119" s="130">
        <f t="shared" si="36"/>
        <v>0</v>
      </c>
    </row>
    <row r="120" spans="1:25">
      <c r="A120" s="135" t="str">
        <f t="shared" si="31"/>
        <v>ноя</v>
      </c>
      <c r="B120" s="126" t="str">
        <f>'Расчёт (кг)'!B124</f>
        <v>-</v>
      </c>
      <c r="C120" s="33">
        <f>'Расчёт (кг)'!C124</f>
        <v>45231</v>
      </c>
      <c r="D120" s="129">
        <f>'Расчёт (кг)'!D124</f>
        <v>21</v>
      </c>
      <c r="E120" s="130">
        <f>'Расчёт (кг)'!E124</f>
        <v>0</v>
      </c>
      <c r="F120" s="130">
        <f>'Расчёт (кг)'!I124</f>
        <v>0</v>
      </c>
      <c r="G120" s="130">
        <f t="shared" si="32"/>
        <v>0</v>
      </c>
      <c r="H120" s="130" t="e">
        <f t="shared" si="25"/>
        <v>#N/A</v>
      </c>
      <c r="I120" s="131">
        <f t="shared" si="33"/>
        <v>0</v>
      </c>
      <c r="J120" s="131">
        <f t="shared" si="34"/>
        <v>0</v>
      </c>
      <c r="V120" s="130">
        <f>'Расчёт (ТН)'!E124</f>
        <v>0</v>
      </c>
      <c r="W120" s="130">
        <f>'Расчёт (ТН)'!I124</f>
        <v>0</v>
      </c>
      <c r="X120" s="130">
        <f t="shared" si="35"/>
        <v>0</v>
      </c>
      <c r="Y120" s="130">
        <f t="shared" si="36"/>
        <v>0</v>
      </c>
    </row>
    <row r="121" spans="1:25">
      <c r="A121" s="135" t="str">
        <f t="shared" si="31"/>
        <v>дек</v>
      </c>
      <c r="B121" s="126" t="str">
        <f>'Расчёт (кг)'!B125</f>
        <v>-</v>
      </c>
      <c r="C121" s="33">
        <f>'Расчёт (кг)'!C125</f>
        <v>45261</v>
      </c>
      <c r="D121" s="129">
        <f>'Расчёт (кг)'!D125</f>
        <v>21</v>
      </c>
      <c r="E121" s="130">
        <f>'Расчёт (кг)'!E125</f>
        <v>0</v>
      </c>
      <c r="F121" s="130">
        <f>'Расчёт (кг)'!I125</f>
        <v>0</v>
      </c>
      <c r="G121" s="130">
        <f t="shared" si="32"/>
        <v>0</v>
      </c>
      <c r="H121" s="130" t="e">
        <f t="shared" si="25"/>
        <v>#N/A</v>
      </c>
      <c r="I121" s="131">
        <f t="shared" si="33"/>
        <v>0</v>
      </c>
      <c r="J121" s="131">
        <f t="shared" si="34"/>
        <v>0</v>
      </c>
      <c r="V121" s="130">
        <f>'Расчёт (ТН)'!E125</f>
        <v>0</v>
      </c>
      <c r="W121" s="130">
        <f>'Расчёт (ТН)'!I125</f>
        <v>0</v>
      </c>
      <c r="X121" s="130">
        <f t="shared" si="35"/>
        <v>0</v>
      </c>
      <c r="Y121" s="130">
        <f t="shared" si="36"/>
        <v>0</v>
      </c>
    </row>
    <row r="122" spans="1:25">
      <c r="A122" s="135" t="str">
        <f t="shared" ref="A122:A145" si="37">TEXT(C122,"МММ")</f>
        <v>янв</v>
      </c>
      <c r="B122" s="126" t="str">
        <f>'Расчёт (кг)'!B126</f>
        <v>-</v>
      </c>
      <c r="C122" s="33">
        <f>'Расчёт (кг)'!C126</f>
        <v>45292</v>
      </c>
      <c r="D122" s="129">
        <f>'Расчёт (кг)'!D126</f>
        <v>17</v>
      </c>
      <c r="E122" s="213">
        <f>'Расчёт (кг)'!AH126</f>
        <v>0</v>
      </c>
      <c r="F122" s="213">
        <f>'Расчёт (кг)'!AL126</f>
        <v>0</v>
      </c>
      <c r="G122" s="130">
        <f t="shared" ref="G122:G133" si="38">SUM(E122:F122)</f>
        <v>0</v>
      </c>
      <c r="H122" s="130" t="e">
        <f t="shared" si="25"/>
        <v>#N/A</v>
      </c>
      <c r="I122" s="131">
        <f t="shared" ref="I122:I133" si="39">IFERROR(E122/$G122,0)</f>
        <v>0</v>
      </c>
      <c r="J122" s="131">
        <f t="shared" ref="J122:J133" si="40">IFERROR(F122/$G122,0)</f>
        <v>0</v>
      </c>
      <c r="V122" s="130">
        <f>'Расчёт (ТН)'!E126</f>
        <v>0</v>
      </c>
      <c r="W122" s="130">
        <f>'Расчёт (ТН)'!I126</f>
        <v>0</v>
      </c>
      <c r="X122" s="130">
        <f t="shared" ref="X122:X133" si="41">IFERROR(E122/V122,0)</f>
        <v>0</v>
      </c>
      <c r="Y122" s="130">
        <f t="shared" ref="Y122:Y133" si="42">IFERROR(F122/W122,0)</f>
        <v>0</v>
      </c>
    </row>
    <row r="123" spans="1:25">
      <c r="A123" s="135" t="str">
        <f t="shared" si="37"/>
        <v>фев</v>
      </c>
      <c r="B123" s="126" t="str">
        <f>'Расчёт (кг)'!B127</f>
        <v>-</v>
      </c>
      <c r="C123" s="33">
        <f>'Расчёт (кг)'!C127</f>
        <v>45323</v>
      </c>
      <c r="D123" s="129">
        <f>'Расчёт (кг)'!D127</f>
        <v>20</v>
      </c>
      <c r="E123" s="213">
        <f>'Расчёт (кг)'!AH127</f>
        <v>0</v>
      </c>
      <c r="F123" s="213">
        <f>'Расчёт (кг)'!AL127</f>
        <v>0</v>
      </c>
      <c r="G123" s="130">
        <f t="shared" si="38"/>
        <v>0</v>
      </c>
      <c r="H123" s="130" t="e">
        <f t="shared" si="25"/>
        <v>#N/A</v>
      </c>
      <c r="I123" s="131">
        <f t="shared" si="39"/>
        <v>0</v>
      </c>
      <c r="J123" s="131">
        <f t="shared" si="40"/>
        <v>0</v>
      </c>
      <c r="V123" s="130">
        <f>'Расчёт (ТН)'!E127</f>
        <v>0</v>
      </c>
      <c r="W123" s="130">
        <f>'Расчёт (ТН)'!I127</f>
        <v>0</v>
      </c>
      <c r="X123" s="130">
        <f t="shared" si="41"/>
        <v>0</v>
      </c>
      <c r="Y123" s="130">
        <f t="shared" si="42"/>
        <v>0</v>
      </c>
    </row>
    <row r="124" spans="1:25">
      <c r="A124" s="135" t="str">
        <f t="shared" si="37"/>
        <v>мар</v>
      </c>
      <c r="B124" s="126" t="str">
        <f>'Расчёт (кг)'!B128</f>
        <v>-</v>
      </c>
      <c r="C124" s="33">
        <f>'Расчёт (кг)'!C128</f>
        <v>45352</v>
      </c>
      <c r="D124" s="129">
        <f>'Расчёт (кг)'!D128</f>
        <v>20</v>
      </c>
      <c r="E124" s="213">
        <f>'Расчёт (кг)'!AH128</f>
        <v>0</v>
      </c>
      <c r="F124" s="213">
        <f>'Расчёт (кг)'!AL128</f>
        <v>0</v>
      </c>
      <c r="G124" s="130">
        <f t="shared" si="38"/>
        <v>0</v>
      </c>
      <c r="H124" s="130" t="e">
        <f t="shared" si="25"/>
        <v>#N/A</v>
      </c>
      <c r="I124" s="131">
        <f t="shared" si="39"/>
        <v>0</v>
      </c>
      <c r="J124" s="131">
        <f t="shared" si="40"/>
        <v>0</v>
      </c>
      <c r="V124" s="130">
        <f>'Расчёт (ТН)'!E128</f>
        <v>0</v>
      </c>
      <c r="W124" s="130">
        <f>'Расчёт (ТН)'!I128</f>
        <v>0</v>
      </c>
      <c r="X124" s="130">
        <f t="shared" si="41"/>
        <v>0</v>
      </c>
      <c r="Y124" s="130">
        <f t="shared" si="42"/>
        <v>0</v>
      </c>
    </row>
    <row r="125" spans="1:25">
      <c r="A125" s="135" t="str">
        <f t="shared" si="37"/>
        <v>апр</v>
      </c>
      <c r="B125" s="126" t="str">
        <f>'Расчёт (кг)'!B129</f>
        <v>-</v>
      </c>
      <c r="C125" s="33">
        <f>'Расчёт (кг)'!C129</f>
        <v>45383</v>
      </c>
      <c r="D125" s="129">
        <f>'Расчёт (кг)'!D129</f>
        <v>21</v>
      </c>
      <c r="E125" s="213">
        <f>'Расчёт (кг)'!AH129</f>
        <v>0</v>
      </c>
      <c r="F125" s="213">
        <f>'Расчёт (кг)'!AL129</f>
        <v>0</v>
      </c>
      <c r="G125" s="130">
        <f t="shared" si="38"/>
        <v>0</v>
      </c>
      <c r="H125" s="130" t="e">
        <f t="shared" si="25"/>
        <v>#N/A</v>
      </c>
      <c r="I125" s="131">
        <f t="shared" si="39"/>
        <v>0</v>
      </c>
      <c r="J125" s="131">
        <f t="shared" si="40"/>
        <v>0</v>
      </c>
      <c r="V125" s="130">
        <f>'Расчёт (ТН)'!E129</f>
        <v>0</v>
      </c>
      <c r="W125" s="130">
        <f>'Расчёт (ТН)'!I129</f>
        <v>0</v>
      </c>
      <c r="X125" s="130">
        <f t="shared" si="41"/>
        <v>0</v>
      </c>
      <c r="Y125" s="130">
        <f t="shared" si="42"/>
        <v>0</v>
      </c>
    </row>
    <row r="126" spans="1:25">
      <c r="A126" s="135" t="str">
        <f t="shared" si="37"/>
        <v>май</v>
      </c>
      <c r="B126" s="126" t="str">
        <f>'Расчёт (кг)'!B130</f>
        <v>-</v>
      </c>
      <c r="C126" s="33">
        <f>'Расчёт (кг)'!C130</f>
        <v>45413</v>
      </c>
      <c r="D126" s="129">
        <f>'Расчёт (кг)'!D130</f>
        <v>20</v>
      </c>
      <c r="E126" s="213">
        <f>'Расчёт (кг)'!AH130</f>
        <v>0</v>
      </c>
      <c r="F126" s="213">
        <f>'Расчёт (кг)'!AL130</f>
        <v>0</v>
      </c>
      <c r="G126" s="130">
        <f t="shared" si="38"/>
        <v>0</v>
      </c>
      <c r="H126" s="130" t="e">
        <f t="shared" si="25"/>
        <v>#N/A</v>
      </c>
      <c r="I126" s="131">
        <f t="shared" si="39"/>
        <v>0</v>
      </c>
      <c r="J126" s="131">
        <f t="shared" si="40"/>
        <v>0</v>
      </c>
      <c r="V126" s="130">
        <f>'Расчёт (ТН)'!E130</f>
        <v>0</v>
      </c>
      <c r="W126" s="130">
        <f>'Расчёт (ТН)'!I130</f>
        <v>0</v>
      </c>
      <c r="X126" s="130">
        <f t="shared" si="41"/>
        <v>0</v>
      </c>
      <c r="Y126" s="130">
        <f t="shared" si="42"/>
        <v>0</v>
      </c>
    </row>
    <row r="127" spans="1:25">
      <c r="A127" s="135" t="str">
        <f t="shared" si="37"/>
        <v>июн</v>
      </c>
      <c r="B127" s="126" t="str">
        <f>'Расчёт (кг)'!B131</f>
        <v>-</v>
      </c>
      <c r="C127" s="33">
        <f>'Расчёт (кг)'!C131</f>
        <v>45444</v>
      </c>
      <c r="D127" s="129">
        <f>'Расчёт (кг)'!D131</f>
        <v>19</v>
      </c>
      <c r="E127" s="213">
        <f>'Расчёт (кг)'!AH131</f>
        <v>0</v>
      </c>
      <c r="F127" s="213">
        <f>'Расчёт (кг)'!AL131</f>
        <v>0</v>
      </c>
      <c r="G127" s="130">
        <f t="shared" si="38"/>
        <v>0</v>
      </c>
      <c r="H127" s="130" t="e">
        <f t="shared" si="25"/>
        <v>#N/A</v>
      </c>
      <c r="I127" s="131">
        <f t="shared" si="39"/>
        <v>0</v>
      </c>
      <c r="J127" s="131">
        <f t="shared" si="40"/>
        <v>0</v>
      </c>
      <c r="V127" s="130">
        <f>'Расчёт (ТН)'!E131</f>
        <v>0</v>
      </c>
      <c r="W127" s="130">
        <f>'Расчёт (ТН)'!I131</f>
        <v>0</v>
      </c>
      <c r="X127" s="130">
        <f t="shared" si="41"/>
        <v>0</v>
      </c>
      <c r="Y127" s="130">
        <f t="shared" si="42"/>
        <v>0</v>
      </c>
    </row>
    <row r="128" spans="1:25">
      <c r="A128" s="135" t="str">
        <f t="shared" si="37"/>
        <v>июл</v>
      </c>
      <c r="B128" s="126" t="str">
        <f>'Расчёт (кг)'!B132</f>
        <v>-</v>
      </c>
      <c r="C128" s="33">
        <f>'Расчёт (кг)'!C132</f>
        <v>45474</v>
      </c>
      <c r="D128" s="129">
        <f>'Расчёт (кг)'!D132</f>
        <v>23</v>
      </c>
      <c r="E128" s="213">
        <f>'Расчёт (кг)'!AH132</f>
        <v>0</v>
      </c>
      <c r="F128" s="213">
        <f>'Расчёт (кг)'!AL132</f>
        <v>0</v>
      </c>
      <c r="G128" s="130">
        <f t="shared" si="38"/>
        <v>0</v>
      </c>
      <c r="H128" s="130" t="e">
        <f t="shared" si="25"/>
        <v>#N/A</v>
      </c>
      <c r="I128" s="131">
        <f t="shared" si="39"/>
        <v>0</v>
      </c>
      <c r="J128" s="131">
        <f t="shared" si="40"/>
        <v>0</v>
      </c>
      <c r="V128" s="130">
        <f>'Расчёт (ТН)'!E132</f>
        <v>0</v>
      </c>
      <c r="W128" s="130">
        <f>'Расчёт (ТН)'!I132</f>
        <v>0</v>
      </c>
      <c r="X128" s="130">
        <f t="shared" si="41"/>
        <v>0</v>
      </c>
      <c r="Y128" s="130">
        <f t="shared" si="42"/>
        <v>0</v>
      </c>
    </row>
    <row r="129" spans="1:25">
      <c r="A129" s="135" t="str">
        <f t="shared" si="37"/>
        <v>авг</v>
      </c>
      <c r="B129" s="126" t="str">
        <f>'Расчёт (кг)'!B133</f>
        <v>-</v>
      </c>
      <c r="C129" s="33">
        <f>'Расчёт (кг)'!C133</f>
        <v>45505</v>
      </c>
      <c r="D129" s="129">
        <f>'Расчёт (кг)'!D133</f>
        <v>22</v>
      </c>
      <c r="E129" s="213">
        <f>'Расчёт (кг)'!AH133</f>
        <v>0</v>
      </c>
      <c r="F129" s="213">
        <f>'Расчёт (кг)'!AL133</f>
        <v>0</v>
      </c>
      <c r="G129" s="130">
        <f t="shared" si="38"/>
        <v>0</v>
      </c>
      <c r="H129" s="130" t="e">
        <f t="shared" si="25"/>
        <v>#N/A</v>
      </c>
      <c r="I129" s="131">
        <f t="shared" si="39"/>
        <v>0</v>
      </c>
      <c r="J129" s="131">
        <f t="shared" si="40"/>
        <v>0</v>
      </c>
      <c r="V129" s="130">
        <f>'Расчёт (ТН)'!E133</f>
        <v>0</v>
      </c>
      <c r="W129" s="130">
        <f>'Расчёт (ТН)'!I133</f>
        <v>0</v>
      </c>
      <c r="X129" s="130">
        <f t="shared" si="41"/>
        <v>0</v>
      </c>
      <c r="Y129" s="130">
        <f t="shared" si="42"/>
        <v>0</v>
      </c>
    </row>
    <row r="130" spans="1:25">
      <c r="A130" s="135" t="str">
        <f t="shared" si="37"/>
        <v>сен</v>
      </c>
      <c r="B130" s="126" t="str">
        <f>'Расчёт (кг)'!B134</f>
        <v>-</v>
      </c>
      <c r="C130" s="33">
        <f>'Расчёт (кг)'!C134</f>
        <v>45536</v>
      </c>
      <c r="D130" s="129">
        <f>'Расчёт (кг)'!D134</f>
        <v>21</v>
      </c>
      <c r="E130" s="213">
        <f>'Расчёт (кг)'!AH134</f>
        <v>0</v>
      </c>
      <c r="F130" s="213">
        <f>'Расчёт (кг)'!AL134</f>
        <v>0</v>
      </c>
      <c r="G130" s="130">
        <f t="shared" si="38"/>
        <v>0</v>
      </c>
      <c r="H130" s="130" t="e">
        <f t="shared" si="25"/>
        <v>#N/A</v>
      </c>
      <c r="I130" s="131">
        <f t="shared" si="39"/>
        <v>0</v>
      </c>
      <c r="J130" s="131">
        <f t="shared" si="40"/>
        <v>0</v>
      </c>
      <c r="V130" s="130">
        <f>'Расчёт (ТН)'!E134</f>
        <v>0</v>
      </c>
      <c r="W130" s="130">
        <f>'Расчёт (ТН)'!I134</f>
        <v>0</v>
      </c>
      <c r="X130" s="130">
        <f t="shared" si="41"/>
        <v>0</v>
      </c>
      <c r="Y130" s="130">
        <f t="shared" si="42"/>
        <v>0</v>
      </c>
    </row>
    <row r="131" spans="1:25">
      <c r="A131" s="135" t="str">
        <f t="shared" si="37"/>
        <v>окт</v>
      </c>
      <c r="B131" s="126" t="str">
        <f>'Расчёт (кг)'!B135</f>
        <v>-</v>
      </c>
      <c r="C131" s="33">
        <f>'Расчёт (кг)'!C135</f>
        <v>45566</v>
      </c>
      <c r="D131" s="129">
        <f>'Расчёт (кг)'!D135</f>
        <v>23</v>
      </c>
      <c r="E131" s="213">
        <f>'Расчёт (кг)'!AH135</f>
        <v>0</v>
      </c>
      <c r="F131" s="213">
        <f>'Расчёт (кг)'!AL135</f>
        <v>0</v>
      </c>
      <c r="G131" s="130">
        <f t="shared" si="38"/>
        <v>0</v>
      </c>
      <c r="H131" s="130" t="e">
        <f t="shared" ref="H131:H193" si="43">$T$2</f>
        <v>#N/A</v>
      </c>
      <c r="I131" s="131">
        <f t="shared" si="39"/>
        <v>0</v>
      </c>
      <c r="J131" s="131">
        <f t="shared" si="40"/>
        <v>0</v>
      </c>
      <c r="V131" s="130">
        <f>'Расчёт (ТН)'!E135</f>
        <v>0</v>
      </c>
      <c r="W131" s="130">
        <f>'Расчёт (ТН)'!I135</f>
        <v>0</v>
      </c>
      <c r="X131" s="130">
        <f t="shared" si="41"/>
        <v>0</v>
      </c>
      <c r="Y131" s="130">
        <f t="shared" si="42"/>
        <v>0</v>
      </c>
    </row>
    <row r="132" spans="1:25">
      <c r="A132" s="135" t="str">
        <f t="shared" si="37"/>
        <v>ноя</v>
      </c>
      <c r="B132" s="126" t="str">
        <f>'Расчёт (кг)'!B136</f>
        <v>-</v>
      </c>
      <c r="C132" s="33">
        <f>'Расчёт (кг)'!C136</f>
        <v>45597</v>
      </c>
      <c r="D132" s="129">
        <f>'Расчёт (кг)'!D136</f>
        <v>21</v>
      </c>
      <c r="E132" s="213">
        <f>'Расчёт (кг)'!AH136</f>
        <v>0</v>
      </c>
      <c r="F132" s="213">
        <f>'Расчёт (кг)'!AL136</f>
        <v>0</v>
      </c>
      <c r="G132" s="130">
        <f t="shared" si="38"/>
        <v>0</v>
      </c>
      <c r="H132" s="130" t="e">
        <f t="shared" si="43"/>
        <v>#N/A</v>
      </c>
      <c r="I132" s="131">
        <f t="shared" si="39"/>
        <v>0</v>
      </c>
      <c r="J132" s="131">
        <f t="shared" si="40"/>
        <v>0</v>
      </c>
      <c r="V132" s="130">
        <f>'Расчёт (ТН)'!E136</f>
        <v>0</v>
      </c>
      <c r="W132" s="130">
        <f>'Расчёт (ТН)'!I136</f>
        <v>0</v>
      </c>
      <c r="X132" s="130">
        <f t="shared" si="41"/>
        <v>0</v>
      </c>
      <c r="Y132" s="130">
        <f t="shared" si="42"/>
        <v>0</v>
      </c>
    </row>
    <row r="133" spans="1:25">
      <c r="A133" s="135" t="str">
        <f t="shared" si="37"/>
        <v>дек</v>
      </c>
      <c r="B133" s="126" t="str">
        <f>'Расчёт (кг)'!B137</f>
        <v>-</v>
      </c>
      <c r="C133" s="33">
        <f>'Расчёт (кг)'!C137</f>
        <v>45627</v>
      </c>
      <c r="D133" s="129">
        <f>'Расчёт (кг)'!D137</f>
        <v>21</v>
      </c>
      <c r="E133" s="213">
        <f>'Расчёт (кг)'!AH137</f>
        <v>0</v>
      </c>
      <c r="F133" s="213">
        <f>'Расчёт (кг)'!AL137</f>
        <v>0</v>
      </c>
      <c r="G133" s="130">
        <f t="shared" si="38"/>
        <v>0</v>
      </c>
      <c r="H133" s="130" t="e">
        <f t="shared" si="43"/>
        <v>#N/A</v>
      </c>
      <c r="I133" s="131">
        <f t="shared" si="39"/>
        <v>0</v>
      </c>
      <c r="J133" s="131">
        <f t="shared" si="40"/>
        <v>0</v>
      </c>
      <c r="V133" s="130">
        <f>'Расчёт (ТН)'!E137</f>
        <v>0</v>
      </c>
      <c r="W133" s="130">
        <f>'Расчёт (ТН)'!I137</f>
        <v>0</v>
      </c>
      <c r="X133" s="130">
        <f t="shared" si="41"/>
        <v>0</v>
      </c>
      <c r="Y133" s="130">
        <f t="shared" si="42"/>
        <v>0</v>
      </c>
    </row>
    <row r="134" spans="1:25">
      <c r="A134" s="135" t="str">
        <f t="shared" si="37"/>
        <v>янв</v>
      </c>
      <c r="B134" s="126" t="str">
        <f>'Расчёт (кг)'!B138</f>
        <v>-</v>
      </c>
      <c r="C134" s="33">
        <f>'Расчёт (кг)'!C138</f>
        <v>45658</v>
      </c>
      <c r="D134" s="129">
        <f>'Расчёт (кг)'!D138</f>
        <v>17</v>
      </c>
      <c r="E134" s="213">
        <f>'Расчёт (кг)'!AH138</f>
        <v>0</v>
      </c>
      <c r="F134" s="213">
        <f>'Расчёт (кг)'!AL138</f>
        <v>0</v>
      </c>
      <c r="G134" s="130">
        <f t="shared" ref="G134:G145" si="44">SUM(E134:F134)</f>
        <v>0</v>
      </c>
      <c r="H134" s="130" t="e">
        <f t="shared" si="43"/>
        <v>#N/A</v>
      </c>
      <c r="I134" s="131">
        <f t="shared" ref="I134:I145" si="45">IFERROR(E134/$G134,0)</f>
        <v>0</v>
      </c>
      <c r="J134" s="131">
        <f t="shared" ref="J134:J145" si="46">IFERROR(F134/$G134,0)</f>
        <v>0</v>
      </c>
      <c r="V134" s="130">
        <f>'Расчёт (ТН)'!E138</f>
        <v>0</v>
      </c>
      <c r="W134" s="130">
        <f>'Расчёт (ТН)'!I138</f>
        <v>0</v>
      </c>
      <c r="X134" s="130">
        <f t="shared" ref="X134:X145" si="47">IFERROR(E134/V134,0)</f>
        <v>0</v>
      </c>
      <c r="Y134" s="130">
        <f t="shared" ref="Y134:Y145" si="48">IFERROR(F134/W134,0)</f>
        <v>0</v>
      </c>
    </row>
    <row r="135" spans="1:25">
      <c r="A135" s="135" t="str">
        <f t="shared" si="37"/>
        <v>фев</v>
      </c>
      <c r="B135" s="126" t="str">
        <f>'Расчёт (кг)'!B139</f>
        <v>-</v>
      </c>
      <c r="C135" s="33">
        <f>'Расчёт (кг)'!C139</f>
        <v>45689</v>
      </c>
      <c r="D135" s="129">
        <f>'Расчёт (кг)'!D139</f>
        <v>20</v>
      </c>
      <c r="E135" s="213">
        <f>'Расчёт (кг)'!AH139</f>
        <v>0</v>
      </c>
      <c r="F135" s="213">
        <f>'Расчёт (кг)'!AL139</f>
        <v>0</v>
      </c>
      <c r="G135" s="130">
        <f t="shared" si="44"/>
        <v>0</v>
      </c>
      <c r="H135" s="130" t="e">
        <f t="shared" si="43"/>
        <v>#N/A</v>
      </c>
      <c r="I135" s="131">
        <f t="shared" si="45"/>
        <v>0</v>
      </c>
      <c r="J135" s="131">
        <f t="shared" si="46"/>
        <v>0</v>
      </c>
      <c r="V135" s="130">
        <f>'Расчёт (ТН)'!E139</f>
        <v>0</v>
      </c>
      <c r="W135" s="130">
        <f>'Расчёт (ТН)'!I139</f>
        <v>0</v>
      </c>
      <c r="X135" s="130">
        <f t="shared" si="47"/>
        <v>0</v>
      </c>
      <c r="Y135" s="130">
        <f t="shared" si="48"/>
        <v>0</v>
      </c>
    </row>
    <row r="136" spans="1:25">
      <c r="A136" s="135" t="str">
        <f t="shared" si="37"/>
        <v>мар</v>
      </c>
      <c r="B136" s="126" t="str">
        <f>'Расчёт (кг)'!B140</f>
        <v>-</v>
      </c>
      <c r="C136" s="33">
        <f>'Расчёт (кг)'!C140</f>
        <v>45717</v>
      </c>
      <c r="D136" s="129">
        <f>'Расчёт (кг)'!D140</f>
        <v>20</v>
      </c>
      <c r="E136" s="213">
        <f>'Расчёт (кг)'!AH140</f>
        <v>0</v>
      </c>
      <c r="F136" s="213">
        <f>'Расчёт (кг)'!AL140</f>
        <v>0</v>
      </c>
      <c r="G136" s="130">
        <f t="shared" si="44"/>
        <v>0</v>
      </c>
      <c r="H136" s="130" t="e">
        <f t="shared" si="43"/>
        <v>#N/A</v>
      </c>
      <c r="I136" s="131">
        <f t="shared" si="45"/>
        <v>0</v>
      </c>
      <c r="J136" s="131">
        <f t="shared" si="46"/>
        <v>0</v>
      </c>
      <c r="V136" s="130">
        <f>'Расчёт (ТН)'!E140</f>
        <v>0</v>
      </c>
      <c r="W136" s="130">
        <f>'Расчёт (ТН)'!I140</f>
        <v>0</v>
      </c>
      <c r="X136" s="130">
        <f t="shared" si="47"/>
        <v>0</v>
      </c>
      <c r="Y136" s="130">
        <f t="shared" si="48"/>
        <v>0</v>
      </c>
    </row>
    <row r="137" spans="1:25">
      <c r="A137" s="135" t="str">
        <f t="shared" si="37"/>
        <v>апр</v>
      </c>
      <c r="B137" s="126" t="str">
        <f>'Расчёт (кг)'!B141</f>
        <v>-</v>
      </c>
      <c r="C137" s="33">
        <f>'Расчёт (кг)'!C141</f>
        <v>45748</v>
      </c>
      <c r="D137" s="129">
        <f>'Расчёт (кг)'!D141</f>
        <v>22</v>
      </c>
      <c r="E137" s="213">
        <f>'Расчёт (кг)'!AH141</f>
        <v>0</v>
      </c>
      <c r="F137" s="213">
        <f>'Расчёт (кг)'!AL141</f>
        <v>0</v>
      </c>
      <c r="G137" s="130">
        <f t="shared" si="44"/>
        <v>0</v>
      </c>
      <c r="H137" s="130" t="e">
        <f t="shared" si="43"/>
        <v>#N/A</v>
      </c>
      <c r="I137" s="131">
        <f t="shared" si="45"/>
        <v>0</v>
      </c>
      <c r="J137" s="131">
        <f t="shared" si="46"/>
        <v>0</v>
      </c>
      <c r="V137" s="130">
        <f>'Расчёт (ТН)'!E141</f>
        <v>0</v>
      </c>
      <c r="W137" s="130">
        <f>'Расчёт (ТН)'!I141</f>
        <v>0</v>
      </c>
      <c r="X137" s="130">
        <f t="shared" si="47"/>
        <v>0</v>
      </c>
      <c r="Y137" s="130">
        <f t="shared" si="48"/>
        <v>0</v>
      </c>
    </row>
    <row r="138" spans="1:25">
      <c r="A138" s="135" t="str">
        <f t="shared" si="37"/>
        <v>май</v>
      </c>
      <c r="B138" s="126" t="str">
        <f>'Расчёт (кг)'!B142</f>
        <v>-</v>
      </c>
      <c r="C138" s="33">
        <f>'Расчёт (кг)'!C142</f>
        <v>45778</v>
      </c>
      <c r="D138" s="129">
        <f>'Расчёт (кг)'!D142</f>
        <v>19</v>
      </c>
      <c r="E138" s="213">
        <f>'Расчёт (кг)'!AH142</f>
        <v>0</v>
      </c>
      <c r="F138" s="213">
        <f>'Расчёт (кг)'!AL142</f>
        <v>0</v>
      </c>
      <c r="G138" s="130">
        <f t="shared" si="44"/>
        <v>0</v>
      </c>
      <c r="H138" s="130" t="e">
        <f t="shared" si="43"/>
        <v>#N/A</v>
      </c>
      <c r="I138" s="131">
        <f t="shared" si="45"/>
        <v>0</v>
      </c>
      <c r="J138" s="131">
        <f t="shared" si="46"/>
        <v>0</v>
      </c>
      <c r="V138" s="130">
        <f>'Расчёт (ТН)'!E142</f>
        <v>0</v>
      </c>
      <c r="W138" s="130">
        <f>'Расчёт (ТН)'!I142</f>
        <v>0</v>
      </c>
      <c r="X138" s="130">
        <f t="shared" si="47"/>
        <v>0</v>
      </c>
      <c r="Y138" s="130">
        <f t="shared" si="48"/>
        <v>0</v>
      </c>
    </row>
    <row r="139" spans="1:25">
      <c r="A139" s="135" t="str">
        <f t="shared" si="37"/>
        <v>июн</v>
      </c>
      <c r="B139" s="126" t="str">
        <f>'Расчёт (кг)'!B143</f>
        <v>-</v>
      </c>
      <c r="C139" s="33">
        <f>'Расчёт (кг)'!C143</f>
        <v>45809</v>
      </c>
      <c r="D139" s="129">
        <f>'Расчёт (кг)'!D143</f>
        <v>19</v>
      </c>
      <c r="E139" s="213">
        <f>'Расчёт (кг)'!AH143</f>
        <v>0</v>
      </c>
      <c r="F139" s="213">
        <f>'Расчёт (кг)'!AL143</f>
        <v>0</v>
      </c>
      <c r="G139" s="130">
        <f t="shared" si="44"/>
        <v>0</v>
      </c>
      <c r="H139" s="130" t="e">
        <f t="shared" si="43"/>
        <v>#N/A</v>
      </c>
      <c r="I139" s="131">
        <f t="shared" si="45"/>
        <v>0</v>
      </c>
      <c r="J139" s="131">
        <f t="shared" si="46"/>
        <v>0</v>
      </c>
      <c r="V139" s="130">
        <f>'Расчёт (ТН)'!E143</f>
        <v>0</v>
      </c>
      <c r="W139" s="130">
        <f>'Расчёт (ТН)'!I143</f>
        <v>0</v>
      </c>
      <c r="X139" s="130">
        <f t="shared" si="47"/>
        <v>0</v>
      </c>
      <c r="Y139" s="130">
        <f t="shared" si="48"/>
        <v>0</v>
      </c>
    </row>
    <row r="140" spans="1:25">
      <c r="A140" s="135" t="str">
        <f t="shared" si="37"/>
        <v>июл</v>
      </c>
      <c r="B140" s="126" t="str">
        <f>'Расчёт (кг)'!B144</f>
        <v>-</v>
      </c>
      <c r="C140" s="33">
        <f>'Расчёт (кг)'!C144</f>
        <v>45839</v>
      </c>
      <c r="D140" s="129">
        <f>'Расчёт (кг)'!D144</f>
        <v>23</v>
      </c>
      <c r="E140" s="213">
        <f>'Расчёт (кг)'!AH144</f>
        <v>0</v>
      </c>
      <c r="F140" s="213">
        <f>'Расчёт (кг)'!AL144</f>
        <v>0</v>
      </c>
      <c r="G140" s="130">
        <f t="shared" si="44"/>
        <v>0</v>
      </c>
      <c r="H140" s="130" t="e">
        <f t="shared" si="43"/>
        <v>#N/A</v>
      </c>
      <c r="I140" s="131">
        <f t="shared" si="45"/>
        <v>0</v>
      </c>
      <c r="J140" s="131">
        <f t="shared" si="46"/>
        <v>0</v>
      </c>
      <c r="V140" s="130">
        <f>'Расчёт (ТН)'!E144</f>
        <v>0</v>
      </c>
      <c r="W140" s="130">
        <f>'Расчёт (ТН)'!I144</f>
        <v>0</v>
      </c>
      <c r="X140" s="130">
        <f t="shared" si="47"/>
        <v>0</v>
      </c>
      <c r="Y140" s="130">
        <f t="shared" si="48"/>
        <v>0</v>
      </c>
    </row>
    <row r="141" spans="1:25">
      <c r="A141" s="135" t="str">
        <f t="shared" si="37"/>
        <v>авг</v>
      </c>
      <c r="B141" s="126" t="str">
        <f>'Расчёт (кг)'!B145</f>
        <v>-</v>
      </c>
      <c r="C141" s="33">
        <f>'Расчёт (кг)'!C145</f>
        <v>45870</v>
      </c>
      <c r="D141" s="129">
        <f>'Расчёт (кг)'!D145</f>
        <v>21</v>
      </c>
      <c r="E141" s="213">
        <f>'Расчёт (кг)'!AH145</f>
        <v>0</v>
      </c>
      <c r="F141" s="213">
        <f>'Расчёт (кг)'!AL145</f>
        <v>0</v>
      </c>
      <c r="G141" s="130">
        <f t="shared" si="44"/>
        <v>0</v>
      </c>
      <c r="H141" s="130" t="e">
        <f t="shared" si="43"/>
        <v>#N/A</v>
      </c>
      <c r="I141" s="131">
        <f t="shared" si="45"/>
        <v>0</v>
      </c>
      <c r="J141" s="131">
        <f t="shared" si="46"/>
        <v>0</v>
      </c>
      <c r="V141" s="130">
        <f>'Расчёт (ТН)'!E145</f>
        <v>0</v>
      </c>
      <c r="W141" s="130">
        <f>'Расчёт (ТН)'!I145</f>
        <v>0</v>
      </c>
      <c r="X141" s="130">
        <f t="shared" si="47"/>
        <v>0</v>
      </c>
      <c r="Y141" s="130">
        <f t="shared" si="48"/>
        <v>0</v>
      </c>
    </row>
    <row r="142" spans="1:25">
      <c r="A142" s="135" t="str">
        <f t="shared" si="37"/>
        <v>сен</v>
      </c>
      <c r="B142" s="126" t="str">
        <f>'Расчёт (кг)'!B146</f>
        <v>-</v>
      </c>
      <c r="C142" s="33">
        <f>'Расчёт (кг)'!C146</f>
        <v>45901</v>
      </c>
      <c r="D142" s="129">
        <f>'Расчёт (кг)'!D146</f>
        <v>22</v>
      </c>
      <c r="E142" s="213">
        <f>'Расчёт (кг)'!AH146</f>
        <v>0</v>
      </c>
      <c r="F142" s="213">
        <f>'Расчёт (кг)'!AL146</f>
        <v>0</v>
      </c>
      <c r="G142" s="130">
        <f t="shared" si="44"/>
        <v>0</v>
      </c>
      <c r="H142" s="130" t="e">
        <f t="shared" si="43"/>
        <v>#N/A</v>
      </c>
      <c r="I142" s="131">
        <f t="shared" si="45"/>
        <v>0</v>
      </c>
      <c r="J142" s="131">
        <f t="shared" si="46"/>
        <v>0</v>
      </c>
      <c r="V142" s="130">
        <f>'Расчёт (ТН)'!E146</f>
        <v>0</v>
      </c>
      <c r="W142" s="130">
        <f>'Расчёт (ТН)'!I146</f>
        <v>0</v>
      </c>
      <c r="X142" s="130">
        <f t="shared" si="47"/>
        <v>0</v>
      </c>
      <c r="Y142" s="130">
        <f t="shared" si="48"/>
        <v>0</v>
      </c>
    </row>
    <row r="143" spans="1:25">
      <c r="A143" s="135" t="str">
        <f t="shared" si="37"/>
        <v>окт</v>
      </c>
      <c r="B143" s="126" t="str">
        <f>'Расчёт (кг)'!B147</f>
        <v>-</v>
      </c>
      <c r="C143" s="33">
        <f>'Расчёт (кг)'!C147</f>
        <v>45931</v>
      </c>
      <c r="D143" s="129">
        <f>'Расчёт (кг)'!D147</f>
        <v>23</v>
      </c>
      <c r="E143" s="213">
        <f>'Расчёт (кг)'!AH147</f>
        <v>0</v>
      </c>
      <c r="F143" s="213">
        <f>'Расчёт (кг)'!AL147</f>
        <v>0</v>
      </c>
      <c r="G143" s="130">
        <f t="shared" si="44"/>
        <v>0</v>
      </c>
      <c r="H143" s="130" t="e">
        <f t="shared" si="43"/>
        <v>#N/A</v>
      </c>
      <c r="I143" s="131">
        <f t="shared" si="45"/>
        <v>0</v>
      </c>
      <c r="J143" s="131">
        <f t="shared" si="46"/>
        <v>0</v>
      </c>
      <c r="V143" s="130">
        <f>'Расчёт (ТН)'!E147</f>
        <v>0</v>
      </c>
      <c r="W143" s="130">
        <f>'Расчёт (ТН)'!I147</f>
        <v>0</v>
      </c>
      <c r="X143" s="130">
        <f t="shared" si="47"/>
        <v>0</v>
      </c>
      <c r="Y143" s="130">
        <f t="shared" si="48"/>
        <v>0</v>
      </c>
    </row>
    <row r="144" spans="1:25">
      <c r="A144" s="135" t="str">
        <f t="shared" si="37"/>
        <v>ноя</v>
      </c>
      <c r="B144" s="126" t="str">
        <f>'Расчёт (кг)'!B148</f>
        <v>-</v>
      </c>
      <c r="C144" s="33">
        <f>'Расчёт (кг)'!C148</f>
        <v>45962</v>
      </c>
      <c r="D144" s="129">
        <f>'Расчёт (кг)'!D148</f>
        <v>18</v>
      </c>
      <c r="E144" s="213">
        <f>'Расчёт (кг)'!AH148</f>
        <v>0</v>
      </c>
      <c r="F144" s="213">
        <f>'Расчёт (кг)'!AL148</f>
        <v>0</v>
      </c>
      <c r="G144" s="130">
        <f t="shared" si="44"/>
        <v>0</v>
      </c>
      <c r="H144" s="130" t="e">
        <f t="shared" si="43"/>
        <v>#N/A</v>
      </c>
      <c r="I144" s="131">
        <f t="shared" si="45"/>
        <v>0</v>
      </c>
      <c r="J144" s="131">
        <f t="shared" si="46"/>
        <v>0</v>
      </c>
      <c r="V144" s="130">
        <f>'Расчёт (ТН)'!E148</f>
        <v>0</v>
      </c>
      <c r="W144" s="130">
        <f>'Расчёт (ТН)'!I148</f>
        <v>0</v>
      </c>
      <c r="X144" s="130">
        <f t="shared" si="47"/>
        <v>0</v>
      </c>
      <c r="Y144" s="130">
        <f t="shared" si="48"/>
        <v>0</v>
      </c>
    </row>
    <row r="145" spans="1:25">
      <c r="A145" s="135" t="str">
        <f t="shared" si="37"/>
        <v>дек</v>
      </c>
      <c r="B145" s="126" t="str">
        <f>'Расчёт (кг)'!B149</f>
        <v>-</v>
      </c>
      <c r="C145" s="33">
        <f>'Расчёт (кг)'!C149</f>
        <v>45992</v>
      </c>
      <c r="D145" s="129">
        <f>'Расчёт (кг)'!D149</f>
        <v>23</v>
      </c>
      <c r="E145" s="213">
        <f>'Расчёт (кг)'!AH149</f>
        <v>0</v>
      </c>
      <c r="F145" s="213">
        <f>'Расчёт (кг)'!AL149</f>
        <v>0</v>
      </c>
      <c r="G145" s="130">
        <f t="shared" si="44"/>
        <v>0</v>
      </c>
      <c r="H145" s="130" t="e">
        <f t="shared" si="43"/>
        <v>#N/A</v>
      </c>
      <c r="I145" s="131">
        <f t="shared" si="45"/>
        <v>0</v>
      </c>
      <c r="J145" s="131">
        <f t="shared" si="46"/>
        <v>0</v>
      </c>
      <c r="V145" s="130">
        <f>'Расчёт (ТН)'!E149</f>
        <v>0</v>
      </c>
      <c r="W145" s="130">
        <f>'Расчёт (ТН)'!I149</f>
        <v>0</v>
      </c>
      <c r="X145" s="130">
        <f t="shared" si="47"/>
        <v>0</v>
      </c>
      <c r="Y145" s="130">
        <f t="shared" si="48"/>
        <v>0</v>
      </c>
    </row>
    <row r="146" spans="1:25">
      <c r="A146" s="135" t="str">
        <f t="shared" ref="A146:A157" si="49">TEXT(C146,"МММ")</f>
        <v>янв</v>
      </c>
      <c r="B146" s="126" t="str">
        <f>'Расчёт (кг)'!B150</f>
        <v>-</v>
      </c>
      <c r="C146" s="33">
        <f>'Расчёт (кг)'!C150</f>
        <v>46023</v>
      </c>
      <c r="D146" s="129">
        <f>'Расчёт (кг)'!D150</f>
        <v>15</v>
      </c>
      <c r="E146" s="213">
        <f>'Расчёт (кг)'!AH150</f>
        <v>0</v>
      </c>
      <c r="F146" s="213">
        <f>'Расчёт (кг)'!AL150</f>
        <v>0</v>
      </c>
      <c r="G146" s="130">
        <f t="shared" ref="G146:G157" si="50">SUM(E146:F146)</f>
        <v>0</v>
      </c>
      <c r="H146" s="130" t="e">
        <f t="shared" si="43"/>
        <v>#N/A</v>
      </c>
      <c r="I146" s="131">
        <f t="shared" ref="I146:I157" si="51">IFERROR(E146/$G146,0)</f>
        <v>0</v>
      </c>
      <c r="J146" s="131">
        <f t="shared" ref="J146:J157" si="52">IFERROR(F146/$G146,0)</f>
        <v>0</v>
      </c>
      <c r="V146" s="130">
        <f>'Расчёт (ТН)'!E150</f>
        <v>0</v>
      </c>
      <c r="W146" s="130">
        <f>'Расчёт (ТН)'!I150</f>
        <v>0</v>
      </c>
      <c r="X146" s="130">
        <f t="shared" ref="X146:X157" si="53">IFERROR(E146/V146,0)</f>
        <v>0</v>
      </c>
      <c r="Y146" s="130">
        <f t="shared" ref="Y146:Y157" si="54">IFERROR(F146/W146,0)</f>
        <v>0</v>
      </c>
    </row>
    <row r="147" spans="1:25">
      <c r="A147" s="135" t="str">
        <f t="shared" si="49"/>
        <v>фев</v>
      </c>
      <c r="B147" s="126" t="str">
        <f>'Расчёт (кг)'!B151</f>
        <v>-</v>
      </c>
      <c r="C147" s="33">
        <f>'Расчёт (кг)'!C151</f>
        <v>46054</v>
      </c>
      <c r="D147" s="129">
        <f>'Расчёт (кг)'!D151</f>
        <v>19</v>
      </c>
      <c r="E147" s="213">
        <f>'Расчёт (кг)'!AH151</f>
        <v>0</v>
      </c>
      <c r="F147" s="213">
        <f>'Расчёт (кг)'!AL151</f>
        <v>0</v>
      </c>
      <c r="G147" s="130">
        <f t="shared" si="50"/>
        <v>0</v>
      </c>
      <c r="H147" s="130" t="e">
        <f t="shared" si="43"/>
        <v>#N/A</v>
      </c>
      <c r="I147" s="131">
        <f t="shared" si="51"/>
        <v>0</v>
      </c>
      <c r="J147" s="131">
        <f t="shared" si="52"/>
        <v>0</v>
      </c>
      <c r="V147" s="130">
        <f>'Расчёт (ТН)'!E151</f>
        <v>0</v>
      </c>
      <c r="W147" s="130">
        <f>'Расчёт (ТН)'!I151</f>
        <v>0</v>
      </c>
      <c r="X147" s="130">
        <f t="shared" si="53"/>
        <v>0</v>
      </c>
      <c r="Y147" s="130">
        <f t="shared" si="54"/>
        <v>0</v>
      </c>
    </row>
    <row r="148" spans="1:25">
      <c r="A148" s="135" t="str">
        <f t="shared" si="49"/>
        <v>мар</v>
      </c>
      <c r="B148" s="126" t="str">
        <f>'Расчёт (кг)'!B152</f>
        <v>-</v>
      </c>
      <c r="C148" s="33">
        <f>'Расчёт (кг)'!C152</f>
        <v>46082</v>
      </c>
      <c r="D148" s="129">
        <f>'Расчёт (кг)'!D152</f>
        <v>21</v>
      </c>
      <c r="E148" s="213">
        <f>'Расчёт (кг)'!AH152</f>
        <v>0</v>
      </c>
      <c r="F148" s="213">
        <f>'Расчёт (кг)'!AL152</f>
        <v>0</v>
      </c>
      <c r="G148" s="130">
        <f t="shared" si="50"/>
        <v>0</v>
      </c>
      <c r="H148" s="130" t="e">
        <f t="shared" si="43"/>
        <v>#N/A</v>
      </c>
      <c r="I148" s="131">
        <f t="shared" si="51"/>
        <v>0</v>
      </c>
      <c r="J148" s="131">
        <f t="shared" si="52"/>
        <v>0</v>
      </c>
      <c r="V148" s="130">
        <f>'Расчёт (ТН)'!E152</f>
        <v>0</v>
      </c>
      <c r="W148" s="130">
        <f>'Расчёт (ТН)'!I152</f>
        <v>0</v>
      </c>
      <c r="X148" s="130">
        <f t="shared" si="53"/>
        <v>0</v>
      </c>
      <c r="Y148" s="130">
        <f t="shared" si="54"/>
        <v>0</v>
      </c>
    </row>
    <row r="149" spans="1:25">
      <c r="A149" s="135" t="str">
        <f t="shared" si="49"/>
        <v>апр</v>
      </c>
      <c r="B149" s="126" t="str">
        <f>'Расчёт (кг)'!B153</f>
        <v>-</v>
      </c>
      <c r="C149" s="33">
        <f>'Расчёт (кг)'!C153</f>
        <v>46113</v>
      </c>
      <c r="D149" s="129">
        <f>'Расчёт (кг)'!D153</f>
        <v>22</v>
      </c>
      <c r="E149" s="213">
        <f>'Расчёт (кг)'!AH153</f>
        <v>0</v>
      </c>
      <c r="F149" s="213">
        <f>'Расчёт (кг)'!AL153</f>
        <v>0</v>
      </c>
      <c r="G149" s="130">
        <f t="shared" si="50"/>
        <v>0</v>
      </c>
      <c r="H149" s="130" t="e">
        <f t="shared" si="43"/>
        <v>#N/A</v>
      </c>
      <c r="I149" s="131">
        <f t="shared" si="51"/>
        <v>0</v>
      </c>
      <c r="J149" s="131">
        <f t="shared" si="52"/>
        <v>0</v>
      </c>
      <c r="V149" s="130">
        <f>'Расчёт (ТН)'!E153</f>
        <v>0</v>
      </c>
      <c r="W149" s="130">
        <f>'Расчёт (ТН)'!I153</f>
        <v>0</v>
      </c>
      <c r="X149" s="130">
        <f t="shared" si="53"/>
        <v>0</v>
      </c>
      <c r="Y149" s="130">
        <f t="shared" si="54"/>
        <v>0</v>
      </c>
    </row>
    <row r="150" spans="1:25">
      <c r="A150" s="135" t="str">
        <f t="shared" si="49"/>
        <v>май</v>
      </c>
      <c r="B150" s="126" t="str">
        <f>'Расчёт (кг)'!B154</f>
        <v>-</v>
      </c>
      <c r="C150" s="33">
        <f>'Расчёт (кг)'!C154</f>
        <v>46143</v>
      </c>
      <c r="D150" s="129">
        <f>'Расчёт (кг)'!D154</f>
        <v>18</v>
      </c>
      <c r="E150" s="213">
        <f>'Расчёт (кг)'!AH154</f>
        <v>0</v>
      </c>
      <c r="F150" s="213">
        <f>'Расчёт (кг)'!AL154</f>
        <v>0</v>
      </c>
      <c r="G150" s="130">
        <f t="shared" si="50"/>
        <v>0</v>
      </c>
      <c r="H150" s="130" t="e">
        <f t="shared" si="43"/>
        <v>#N/A</v>
      </c>
      <c r="I150" s="131">
        <f t="shared" si="51"/>
        <v>0</v>
      </c>
      <c r="J150" s="131">
        <f t="shared" si="52"/>
        <v>0</v>
      </c>
      <c r="V150" s="130">
        <f>'Расчёт (ТН)'!E154</f>
        <v>0</v>
      </c>
      <c r="W150" s="130">
        <f>'Расчёт (ТН)'!I154</f>
        <v>0</v>
      </c>
      <c r="X150" s="130">
        <f t="shared" si="53"/>
        <v>0</v>
      </c>
      <c r="Y150" s="130">
        <f t="shared" si="54"/>
        <v>0</v>
      </c>
    </row>
    <row r="151" spans="1:25">
      <c r="A151" s="135" t="str">
        <f t="shared" si="49"/>
        <v>июн</v>
      </c>
      <c r="B151" s="126" t="str">
        <f>'Расчёт (кг)'!B155</f>
        <v>-</v>
      </c>
      <c r="C151" s="33">
        <f>'Расчёт (кг)'!C155</f>
        <v>46174</v>
      </c>
      <c r="D151" s="129">
        <f>'Расчёт (кг)'!D155</f>
        <v>21</v>
      </c>
      <c r="E151" s="213">
        <f>'Расчёт (кг)'!AH155</f>
        <v>0</v>
      </c>
      <c r="F151" s="213">
        <f>'Расчёт (кг)'!AL155</f>
        <v>0</v>
      </c>
      <c r="G151" s="130">
        <f t="shared" si="50"/>
        <v>0</v>
      </c>
      <c r="H151" s="130" t="e">
        <f t="shared" si="43"/>
        <v>#N/A</v>
      </c>
      <c r="I151" s="131">
        <f t="shared" si="51"/>
        <v>0</v>
      </c>
      <c r="J151" s="131">
        <f t="shared" si="52"/>
        <v>0</v>
      </c>
      <c r="V151" s="130">
        <f>'Расчёт (ТН)'!E155</f>
        <v>0</v>
      </c>
      <c r="W151" s="130">
        <f>'Расчёт (ТН)'!I155</f>
        <v>0</v>
      </c>
      <c r="X151" s="130">
        <f t="shared" si="53"/>
        <v>0</v>
      </c>
      <c r="Y151" s="130">
        <f t="shared" si="54"/>
        <v>0</v>
      </c>
    </row>
    <row r="152" spans="1:25">
      <c r="A152" s="135" t="str">
        <f t="shared" si="49"/>
        <v>июл</v>
      </c>
      <c r="B152" s="126" t="str">
        <f>'Расчёт (кг)'!B156</f>
        <v>-</v>
      </c>
      <c r="C152" s="33">
        <f>'Расчёт (кг)'!C156</f>
        <v>46204</v>
      </c>
      <c r="D152" s="129">
        <f>'Расчёт (кг)'!D156</f>
        <v>23</v>
      </c>
      <c r="E152" s="213">
        <f>'Расчёт (кг)'!AH156</f>
        <v>0</v>
      </c>
      <c r="F152" s="213">
        <f>'Расчёт (кг)'!AL156</f>
        <v>0</v>
      </c>
      <c r="G152" s="130">
        <f t="shared" si="50"/>
        <v>0</v>
      </c>
      <c r="H152" s="130" t="e">
        <f t="shared" si="43"/>
        <v>#N/A</v>
      </c>
      <c r="I152" s="131">
        <f t="shared" si="51"/>
        <v>0</v>
      </c>
      <c r="J152" s="131">
        <f t="shared" si="52"/>
        <v>0</v>
      </c>
      <c r="V152" s="130">
        <f>'Расчёт (ТН)'!E156</f>
        <v>0</v>
      </c>
      <c r="W152" s="130">
        <f>'Расчёт (ТН)'!I156</f>
        <v>0</v>
      </c>
      <c r="X152" s="130">
        <f t="shared" si="53"/>
        <v>0</v>
      </c>
      <c r="Y152" s="130">
        <f t="shared" si="54"/>
        <v>0</v>
      </c>
    </row>
    <row r="153" spans="1:25">
      <c r="A153" s="135" t="str">
        <f t="shared" si="49"/>
        <v>авг</v>
      </c>
      <c r="B153" s="126" t="str">
        <f>'Расчёт (кг)'!B157</f>
        <v>-</v>
      </c>
      <c r="C153" s="33">
        <f>'Расчёт (кг)'!C157</f>
        <v>46235</v>
      </c>
      <c r="D153" s="129">
        <f>'Расчёт (кг)'!D157</f>
        <v>21</v>
      </c>
      <c r="E153" s="213">
        <f>'Расчёт (кг)'!AH157</f>
        <v>0</v>
      </c>
      <c r="F153" s="213">
        <f>'Расчёт (кг)'!AL157</f>
        <v>0</v>
      </c>
      <c r="G153" s="130">
        <f t="shared" si="50"/>
        <v>0</v>
      </c>
      <c r="H153" s="130" t="e">
        <f t="shared" si="43"/>
        <v>#N/A</v>
      </c>
      <c r="I153" s="131">
        <f t="shared" si="51"/>
        <v>0</v>
      </c>
      <c r="J153" s="131">
        <f t="shared" si="52"/>
        <v>0</v>
      </c>
      <c r="V153" s="130">
        <f>'Расчёт (ТН)'!E157</f>
        <v>0</v>
      </c>
      <c r="W153" s="130">
        <f>'Расчёт (ТН)'!I157</f>
        <v>0</v>
      </c>
      <c r="X153" s="130">
        <f t="shared" si="53"/>
        <v>0</v>
      </c>
      <c r="Y153" s="130">
        <f t="shared" si="54"/>
        <v>0</v>
      </c>
    </row>
    <row r="154" spans="1:25">
      <c r="A154" s="135" t="str">
        <f t="shared" si="49"/>
        <v>сен</v>
      </c>
      <c r="B154" s="126" t="str">
        <f>'Расчёт (кг)'!B158</f>
        <v>-</v>
      </c>
      <c r="C154" s="33">
        <f>'Расчёт (кг)'!C158</f>
        <v>46266</v>
      </c>
      <c r="D154" s="129">
        <f>'Расчёт (кг)'!D158</f>
        <v>22</v>
      </c>
      <c r="E154" s="213">
        <f>'Расчёт (кг)'!AH158</f>
        <v>0</v>
      </c>
      <c r="F154" s="213">
        <f>'Расчёт (кг)'!AL158</f>
        <v>0</v>
      </c>
      <c r="G154" s="130">
        <f t="shared" si="50"/>
        <v>0</v>
      </c>
      <c r="H154" s="130" t="e">
        <f t="shared" si="43"/>
        <v>#N/A</v>
      </c>
      <c r="I154" s="131">
        <f t="shared" si="51"/>
        <v>0</v>
      </c>
      <c r="J154" s="131">
        <f t="shared" si="52"/>
        <v>0</v>
      </c>
      <c r="V154" s="130">
        <f>'Расчёт (ТН)'!E158</f>
        <v>0</v>
      </c>
      <c r="W154" s="130">
        <f>'Расчёт (ТН)'!I158</f>
        <v>0</v>
      </c>
      <c r="X154" s="130">
        <f t="shared" si="53"/>
        <v>0</v>
      </c>
      <c r="Y154" s="130">
        <f t="shared" si="54"/>
        <v>0</v>
      </c>
    </row>
    <row r="155" spans="1:25">
      <c r="A155" s="135" t="str">
        <f t="shared" si="49"/>
        <v>окт</v>
      </c>
      <c r="B155" s="126" t="str">
        <f>'Расчёт (кг)'!B159</f>
        <v>-</v>
      </c>
      <c r="C155" s="33">
        <f>'Расчёт (кг)'!C159</f>
        <v>46296</v>
      </c>
      <c r="D155" s="129">
        <f>'Расчёт (кг)'!D159</f>
        <v>22</v>
      </c>
      <c r="E155" s="213">
        <f>'Расчёт (кг)'!AH159</f>
        <v>0</v>
      </c>
      <c r="F155" s="213">
        <f>'Расчёт (кг)'!AL159</f>
        <v>0</v>
      </c>
      <c r="G155" s="130">
        <f t="shared" si="50"/>
        <v>0</v>
      </c>
      <c r="H155" s="130" t="e">
        <f t="shared" si="43"/>
        <v>#N/A</v>
      </c>
      <c r="I155" s="131">
        <f t="shared" si="51"/>
        <v>0</v>
      </c>
      <c r="J155" s="131">
        <f t="shared" si="52"/>
        <v>0</v>
      </c>
      <c r="V155" s="130">
        <f>'Расчёт (ТН)'!E159</f>
        <v>0</v>
      </c>
      <c r="W155" s="130">
        <f>'Расчёт (ТН)'!I159</f>
        <v>0</v>
      </c>
      <c r="X155" s="130">
        <f t="shared" si="53"/>
        <v>0</v>
      </c>
      <c r="Y155" s="130">
        <f t="shared" si="54"/>
        <v>0</v>
      </c>
    </row>
    <row r="156" spans="1:25">
      <c r="A156" s="135" t="str">
        <f t="shared" si="49"/>
        <v>ноя</v>
      </c>
      <c r="B156" s="126" t="str">
        <f>'Расчёт (кг)'!B160</f>
        <v>-</v>
      </c>
      <c r="C156" s="33">
        <f>'Расчёт (кг)'!C160</f>
        <v>46327</v>
      </c>
      <c r="D156" s="129">
        <f>'Расчёт (кг)'!D160</f>
        <v>20</v>
      </c>
      <c r="E156" s="213">
        <f>'Расчёт (кг)'!AH160</f>
        <v>0</v>
      </c>
      <c r="F156" s="213">
        <f>'Расчёт (кг)'!AL160</f>
        <v>0</v>
      </c>
      <c r="G156" s="130">
        <f t="shared" si="50"/>
        <v>0</v>
      </c>
      <c r="H156" s="130" t="e">
        <f t="shared" si="43"/>
        <v>#N/A</v>
      </c>
      <c r="I156" s="131">
        <f t="shared" si="51"/>
        <v>0</v>
      </c>
      <c r="J156" s="131">
        <f t="shared" si="52"/>
        <v>0</v>
      </c>
      <c r="V156" s="130">
        <f>'Расчёт (ТН)'!E160</f>
        <v>0</v>
      </c>
      <c r="W156" s="130">
        <f>'Расчёт (ТН)'!I160</f>
        <v>0</v>
      </c>
      <c r="X156" s="130">
        <f t="shared" si="53"/>
        <v>0</v>
      </c>
      <c r="Y156" s="130">
        <f t="shared" si="54"/>
        <v>0</v>
      </c>
    </row>
    <row r="157" spans="1:25">
      <c r="A157" s="135" t="str">
        <f t="shared" si="49"/>
        <v>дек</v>
      </c>
      <c r="B157" s="126" t="str">
        <f>'Расчёт (кг)'!B161</f>
        <v>-</v>
      </c>
      <c r="C157" s="33">
        <f>'Расчёт (кг)'!C161</f>
        <v>46357</v>
      </c>
      <c r="D157" s="129">
        <f>'Расчёт (кг)'!D161</f>
        <v>23</v>
      </c>
      <c r="E157" s="213">
        <f>'Расчёт (кг)'!AH161</f>
        <v>0</v>
      </c>
      <c r="F157" s="213">
        <f>'Расчёт (кг)'!AL161</f>
        <v>0</v>
      </c>
      <c r="G157" s="130">
        <f t="shared" si="50"/>
        <v>0</v>
      </c>
      <c r="H157" s="130" t="e">
        <f t="shared" si="43"/>
        <v>#N/A</v>
      </c>
      <c r="I157" s="131">
        <f t="shared" si="51"/>
        <v>0</v>
      </c>
      <c r="J157" s="131">
        <f t="shared" si="52"/>
        <v>0</v>
      </c>
      <c r="V157" s="130">
        <f>'Расчёт (ТН)'!E161</f>
        <v>0</v>
      </c>
      <c r="W157" s="130">
        <f>'Расчёт (ТН)'!I161</f>
        <v>0</v>
      </c>
      <c r="X157" s="130">
        <f t="shared" si="53"/>
        <v>0</v>
      </c>
      <c r="Y157" s="130">
        <f t="shared" si="54"/>
        <v>0</v>
      </c>
    </row>
    <row r="158" spans="1:25">
      <c r="A158" s="135" t="str">
        <f t="shared" ref="A158:A169" si="55">TEXT(C158,"МММ")</f>
        <v>янв</v>
      </c>
      <c r="B158" s="126" t="str">
        <f>'Расчёт (кг)'!B162</f>
        <v>-</v>
      </c>
      <c r="C158" s="33">
        <f>'Расчёт (кг)'!C162</f>
        <v>46388</v>
      </c>
      <c r="D158" s="129">
        <f>'Расчёт (кг)'!D162</f>
        <v>15</v>
      </c>
      <c r="E158" s="213">
        <f>'Расчёт (кг)'!AH162</f>
        <v>0</v>
      </c>
      <c r="F158" s="213">
        <f>'Расчёт (кг)'!AL162</f>
        <v>0</v>
      </c>
      <c r="G158" s="130">
        <f t="shared" ref="G158:G169" si="56">SUM(E158:F158)</f>
        <v>0</v>
      </c>
      <c r="H158" s="130" t="e">
        <f t="shared" si="43"/>
        <v>#N/A</v>
      </c>
      <c r="I158" s="131">
        <f t="shared" ref="I158:I169" si="57">IFERROR(E158/$G158,0)</f>
        <v>0</v>
      </c>
      <c r="J158" s="131">
        <f t="shared" ref="J158:J169" si="58">IFERROR(F158/$G158,0)</f>
        <v>0</v>
      </c>
      <c r="V158" s="130">
        <f>'Расчёт (ТН)'!E162</f>
        <v>0</v>
      </c>
      <c r="W158" s="130">
        <f>'Расчёт (ТН)'!I162</f>
        <v>0</v>
      </c>
      <c r="X158" s="130">
        <f t="shared" ref="X158:X169" si="59">IFERROR(E158/V158,0)</f>
        <v>0</v>
      </c>
      <c r="Y158" s="130">
        <f t="shared" ref="Y158:Y169" si="60">IFERROR(F158/W158,0)</f>
        <v>0</v>
      </c>
    </row>
    <row r="159" spans="1:25">
      <c r="A159" s="135" t="str">
        <f t="shared" si="55"/>
        <v>фев</v>
      </c>
      <c r="B159" s="126" t="str">
        <f>'Расчёт (кг)'!B163</f>
        <v>-</v>
      </c>
      <c r="C159" s="33">
        <f>'Расчёт (кг)'!C163</f>
        <v>46419</v>
      </c>
      <c r="D159" s="129">
        <f>'Расчёт (кг)'!D163</f>
        <v>19</v>
      </c>
      <c r="E159" s="213">
        <f>'Расчёт (кг)'!AH163</f>
        <v>0</v>
      </c>
      <c r="F159" s="213">
        <f>'Расчёт (кг)'!AL163</f>
        <v>0</v>
      </c>
      <c r="G159" s="130">
        <f t="shared" si="56"/>
        <v>0</v>
      </c>
      <c r="H159" s="130" t="e">
        <f t="shared" si="43"/>
        <v>#N/A</v>
      </c>
      <c r="I159" s="131">
        <f t="shared" si="57"/>
        <v>0</v>
      </c>
      <c r="J159" s="131">
        <f t="shared" si="58"/>
        <v>0</v>
      </c>
      <c r="V159" s="130">
        <f>'Расчёт (ТН)'!E163</f>
        <v>0</v>
      </c>
      <c r="W159" s="130">
        <f>'Расчёт (ТН)'!I163</f>
        <v>0</v>
      </c>
      <c r="X159" s="130">
        <f t="shared" si="59"/>
        <v>0</v>
      </c>
      <c r="Y159" s="130">
        <f t="shared" si="60"/>
        <v>0</v>
      </c>
    </row>
    <row r="160" spans="1:25">
      <c r="A160" s="135" t="str">
        <f t="shared" si="55"/>
        <v>мар</v>
      </c>
      <c r="B160" s="126" t="str">
        <f>'Расчёт (кг)'!B164</f>
        <v>-</v>
      </c>
      <c r="C160" s="33">
        <f>'Расчёт (кг)'!C164</f>
        <v>46447</v>
      </c>
      <c r="D160" s="129">
        <f>'Расчёт (кг)'!D164</f>
        <v>22</v>
      </c>
      <c r="E160" s="213">
        <f>'Расчёт (кг)'!AH164</f>
        <v>0</v>
      </c>
      <c r="F160" s="213">
        <f>'Расчёт (кг)'!AL164</f>
        <v>0</v>
      </c>
      <c r="G160" s="130">
        <f t="shared" si="56"/>
        <v>0</v>
      </c>
      <c r="H160" s="130" t="e">
        <f t="shared" si="43"/>
        <v>#N/A</v>
      </c>
      <c r="I160" s="131">
        <f t="shared" si="57"/>
        <v>0</v>
      </c>
      <c r="J160" s="131">
        <f t="shared" si="58"/>
        <v>0</v>
      </c>
      <c r="V160" s="130">
        <f>'Расчёт (ТН)'!E164</f>
        <v>0</v>
      </c>
      <c r="W160" s="130">
        <f>'Расчёт (ТН)'!I164</f>
        <v>0</v>
      </c>
      <c r="X160" s="130">
        <f t="shared" si="59"/>
        <v>0</v>
      </c>
      <c r="Y160" s="130">
        <f t="shared" si="60"/>
        <v>0</v>
      </c>
    </row>
    <row r="161" spans="1:25">
      <c r="A161" s="135" t="str">
        <f t="shared" si="55"/>
        <v>апр</v>
      </c>
      <c r="B161" s="126" t="str">
        <f>'Расчёт (кг)'!B165</f>
        <v>-</v>
      </c>
      <c r="C161" s="33">
        <f>'Расчёт (кг)'!C165</f>
        <v>46478</v>
      </c>
      <c r="D161" s="129">
        <f>'Расчёт (кг)'!D165</f>
        <v>22</v>
      </c>
      <c r="E161" s="213">
        <f>'Расчёт (кг)'!AH165</f>
        <v>0</v>
      </c>
      <c r="F161" s="213">
        <f>'Расчёт (кг)'!AL165</f>
        <v>0</v>
      </c>
      <c r="G161" s="130">
        <f t="shared" si="56"/>
        <v>0</v>
      </c>
      <c r="H161" s="130" t="e">
        <f t="shared" si="43"/>
        <v>#N/A</v>
      </c>
      <c r="I161" s="131">
        <f t="shared" si="57"/>
        <v>0</v>
      </c>
      <c r="J161" s="131">
        <f t="shared" si="58"/>
        <v>0</v>
      </c>
      <c r="V161" s="130">
        <f>'Расчёт (ТН)'!E165</f>
        <v>0</v>
      </c>
      <c r="W161" s="130">
        <f>'Расчёт (ТН)'!I165</f>
        <v>0</v>
      </c>
      <c r="X161" s="130">
        <f t="shared" si="59"/>
        <v>0</v>
      </c>
      <c r="Y161" s="130">
        <f t="shared" si="60"/>
        <v>0</v>
      </c>
    </row>
    <row r="162" spans="1:25">
      <c r="A162" s="135" t="str">
        <f t="shared" si="55"/>
        <v>май</v>
      </c>
      <c r="B162" s="126" t="str">
        <f>'Расчёт (кг)'!B166</f>
        <v>-</v>
      </c>
      <c r="C162" s="33">
        <f>'Расчёт (кг)'!C166</f>
        <v>46508</v>
      </c>
      <c r="D162" s="129">
        <f>'Расчёт (кг)'!D166</f>
        <v>19</v>
      </c>
      <c r="E162" s="213">
        <f>'Расчёт (кг)'!AH166</f>
        <v>0</v>
      </c>
      <c r="F162" s="213">
        <f>'Расчёт (кг)'!AL166</f>
        <v>0</v>
      </c>
      <c r="G162" s="130">
        <f t="shared" si="56"/>
        <v>0</v>
      </c>
      <c r="H162" s="130" t="e">
        <f t="shared" si="43"/>
        <v>#N/A</v>
      </c>
      <c r="I162" s="131">
        <f t="shared" si="57"/>
        <v>0</v>
      </c>
      <c r="J162" s="131">
        <f t="shared" si="58"/>
        <v>0</v>
      </c>
      <c r="V162" s="130">
        <f>'Расчёт (ТН)'!E166</f>
        <v>0</v>
      </c>
      <c r="W162" s="130">
        <f>'Расчёт (ТН)'!I166</f>
        <v>0</v>
      </c>
      <c r="X162" s="130">
        <f t="shared" si="59"/>
        <v>0</v>
      </c>
      <c r="Y162" s="130">
        <f t="shared" si="60"/>
        <v>0</v>
      </c>
    </row>
    <row r="163" spans="1:25">
      <c r="A163" s="135" t="str">
        <f t="shared" si="55"/>
        <v>июн</v>
      </c>
      <c r="B163" s="126" t="str">
        <f>'Расчёт (кг)'!B167</f>
        <v>-</v>
      </c>
      <c r="C163" s="33">
        <f>'Расчёт (кг)'!C167</f>
        <v>46539</v>
      </c>
      <c r="D163" s="129">
        <f>'Расчёт (кг)'!D167</f>
        <v>21</v>
      </c>
      <c r="E163" s="213">
        <f>'Расчёт (кг)'!AH167</f>
        <v>0</v>
      </c>
      <c r="F163" s="213">
        <f>'Расчёт (кг)'!AL167</f>
        <v>0</v>
      </c>
      <c r="G163" s="130">
        <f t="shared" si="56"/>
        <v>0</v>
      </c>
      <c r="H163" s="130" t="e">
        <f t="shared" si="43"/>
        <v>#N/A</v>
      </c>
      <c r="I163" s="131">
        <f t="shared" si="57"/>
        <v>0</v>
      </c>
      <c r="J163" s="131">
        <f t="shared" si="58"/>
        <v>0</v>
      </c>
      <c r="V163" s="130">
        <f>'Расчёт (ТН)'!E167</f>
        <v>0</v>
      </c>
      <c r="W163" s="130">
        <f>'Расчёт (ТН)'!I167</f>
        <v>0</v>
      </c>
      <c r="X163" s="130">
        <f t="shared" si="59"/>
        <v>0</v>
      </c>
      <c r="Y163" s="130">
        <f t="shared" si="60"/>
        <v>0</v>
      </c>
    </row>
    <row r="164" spans="1:25">
      <c r="A164" s="135" t="str">
        <f t="shared" si="55"/>
        <v>июл</v>
      </c>
      <c r="B164" s="126" t="str">
        <f>'Расчёт (кг)'!B168</f>
        <v>-</v>
      </c>
      <c r="C164" s="33">
        <f>'Расчёт (кг)'!C168</f>
        <v>46569</v>
      </c>
      <c r="D164" s="129">
        <f>'Расчёт (кг)'!D168</f>
        <v>22</v>
      </c>
      <c r="E164" s="213">
        <f>'Расчёт (кг)'!AH168</f>
        <v>0</v>
      </c>
      <c r="F164" s="213">
        <f>'Расчёт (кг)'!AL168</f>
        <v>0</v>
      </c>
      <c r="G164" s="130">
        <f t="shared" si="56"/>
        <v>0</v>
      </c>
      <c r="H164" s="130" t="e">
        <f t="shared" si="43"/>
        <v>#N/A</v>
      </c>
      <c r="I164" s="131">
        <f t="shared" si="57"/>
        <v>0</v>
      </c>
      <c r="J164" s="131">
        <f t="shared" si="58"/>
        <v>0</v>
      </c>
      <c r="V164" s="130">
        <f>'Расчёт (ТН)'!E168</f>
        <v>0</v>
      </c>
      <c r="W164" s="130">
        <f>'Расчёт (ТН)'!I168</f>
        <v>0</v>
      </c>
      <c r="X164" s="130">
        <f t="shared" si="59"/>
        <v>0</v>
      </c>
      <c r="Y164" s="130">
        <f t="shared" si="60"/>
        <v>0</v>
      </c>
    </row>
    <row r="165" spans="1:25">
      <c r="A165" s="135" t="str">
        <f t="shared" si="55"/>
        <v>авг</v>
      </c>
      <c r="B165" s="126" t="str">
        <f>'Расчёт (кг)'!B169</f>
        <v>-</v>
      </c>
      <c r="C165" s="33">
        <f>'Расчёт (кг)'!C169</f>
        <v>46600</v>
      </c>
      <c r="D165" s="129">
        <f>'Расчёт (кг)'!D169</f>
        <v>22</v>
      </c>
      <c r="E165" s="213">
        <f>'Расчёт (кг)'!AH169</f>
        <v>0</v>
      </c>
      <c r="F165" s="213">
        <f>'Расчёт (кг)'!AL169</f>
        <v>0</v>
      </c>
      <c r="G165" s="130">
        <f t="shared" si="56"/>
        <v>0</v>
      </c>
      <c r="H165" s="130" t="e">
        <f t="shared" si="43"/>
        <v>#N/A</v>
      </c>
      <c r="I165" s="131">
        <f t="shared" si="57"/>
        <v>0</v>
      </c>
      <c r="J165" s="131">
        <f t="shared" si="58"/>
        <v>0</v>
      </c>
      <c r="V165" s="130">
        <f>'Расчёт (ТН)'!E169</f>
        <v>0</v>
      </c>
      <c r="W165" s="130">
        <f>'Расчёт (ТН)'!I169</f>
        <v>0</v>
      </c>
      <c r="X165" s="130">
        <f t="shared" si="59"/>
        <v>0</v>
      </c>
      <c r="Y165" s="130">
        <f t="shared" si="60"/>
        <v>0</v>
      </c>
    </row>
    <row r="166" spans="1:25">
      <c r="A166" s="135" t="str">
        <f t="shared" si="55"/>
        <v>сен</v>
      </c>
      <c r="B166" s="126" t="str">
        <f>'Расчёт (кг)'!B170</f>
        <v>-</v>
      </c>
      <c r="C166" s="33">
        <f>'Расчёт (кг)'!C170</f>
        <v>46631</v>
      </c>
      <c r="D166" s="129">
        <f>'Расчёт (кг)'!D170</f>
        <v>22</v>
      </c>
      <c r="E166" s="213">
        <f>'Расчёт (кг)'!AH170</f>
        <v>0</v>
      </c>
      <c r="F166" s="213">
        <f>'Расчёт (кг)'!AL170</f>
        <v>0</v>
      </c>
      <c r="G166" s="130">
        <f t="shared" si="56"/>
        <v>0</v>
      </c>
      <c r="H166" s="130" t="e">
        <f t="shared" si="43"/>
        <v>#N/A</v>
      </c>
      <c r="I166" s="131">
        <f t="shared" si="57"/>
        <v>0</v>
      </c>
      <c r="J166" s="131">
        <f t="shared" si="58"/>
        <v>0</v>
      </c>
      <c r="V166" s="130">
        <f>'Расчёт (ТН)'!E170</f>
        <v>0</v>
      </c>
      <c r="W166" s="130">
        <f>'Расчёт (ТН)'!I170</f>
        <v>0</v>
      </c>
      <c r="X166" s="130">
        <f t="shared" si="59"/>
        <v>0</v>
      </c>
      <c r="Y166" s="130">
        <f t="shared" si="60"/>
        <v>0</v>
      </c>
    </row>
    <row r="167" spans="1:25">
      <c r="A167" s="135" t="str">
        <f t="shared" si="55"/>
        <v>окт</v>
      </c>
      <c r="B167" s="126" t="str">
        <f>'Расчёт (кг)'!B171</f>
        <v>-</v>
      </c>
      <c r="C167" s="33">
        <f>'Расчёт (кг)'!C171</f>
        <v>46661</v>
      </c>
      <c r="D167" s="129">
        <f>'Расчёт (кг)'!D171</f>
        <v>21</v>
      </c>
      <c r="E167" s="213">
        <f>'Расчёт (кг)'!AH171</f>
        <v>0</v>
      </c>
      <c r="F167" s="213">
        <f>'Расчёт (кг)'!AL171</f>
        <v>0</v>
      </c>
      <c r="G167" s="130">
        <f t="shared" si="56"/>
        <v>0</v>
      </c>
      <c r="H167" s="130" t="e">
        <f t="shared" si="43"/>
        <v>#N/A</v>
      </c>
      <c r="I167" s="131">
        <f t="shared" si="57"/>
        <v>0</v>
      </c>
      <c r="J167" s="131">
        <f t="shared" si="58"/>
        <v>0</v>
      </c>
      <c r="V167" s="130">
        <f>'Расчёт (ТН)'!E171</f>
        <v>0</v>
      </c>
      <c r="W167" s="130">
        <f>'Расчёт (ТН)'!I171</f>
        <v>0</v>
      </c>
      <c r="X167" s="130">
        <f t="shared" si="59"/>
        <v>0</v>
      </c>
      <c r="Y167" s="130">
        <f t="shared" si="60"/>
        <v>0</v>
      </c>
    </row>
    <row r="168" spans="1:25">
      <c r="A168" s="135" t="str">
        <f t="shared" si="55"/>
        <v>ноя</v>
      </c>
      <c r="B168" s="126" t="str">
        <f>'Расчёт (кг)'!B172</f>
        <v>-</v>
      </c>
      <c r="C168" s="33">
        <f>'Расчёт (кг)'!C172</f>
        <v>46692</v>
      </c>
      <c r="D168" s="129">
        <f>'Расчёт (кг)'!D172</f>
        <v>20</v>
      </c>
      <c r="E168" s="213">
        <f>'Расчёт (кг)'!AH172</f>
        <v>0</v>
      </c>
      <c r="F168" s="213">
        <f>'Расчёт (кг)'!AL172</f>
        <v>0</v>
      </c>
      <c r="G168" s="130">
        <f t="shared" si="56"/>
        <v>0</v>
      </c>
      <c r="H168" s="130" t="e">
        <f t="shared" si="43"/>
        <v>#N/A</v>
      </c>
      <c r="I168" s="131">
        <f t="shared" si="57"/>
        <v>0</v>
      </c>
      <c r="J168" s="131">
        <f t="shared" si="58"/>
        <v>0</v>
      </c>
      <c r="V168" s="130">
        <f>'Расчёт (ТН)'!E172</f>
        <v>0</v>
      </c>
      <c r="W168" s="130">
        <f>'Расчёт (ТН)'!I172</f>
        <v>0</v>
      </c>
      <c r="X168" s="130">
        <f t="shared" si="59"/>
        <v>0</v>
      </c>
      <c r="Y168" s="130">
        <f t="shared" si="60"/>
        <v>0</v>
      </c>
    </row>
    <row r="169" spans="1:25">
      <c r="A169" s="135" t="str">
        <f t="shared" si="55"/>
        <v>дек</v>
      </c>
      <c r="B169" s="126" t="str">
        <f>'Расчёт (кг)'!B173</f>
        <v>-</v>
      </c>
      <c r="C169" s="33">
        <f>'Расчёт (кг)'!C173</f>
        <v>46722</v>
      </c>
      <c r="D169" s="129">
        <f>'Расчёт (кг)'!D173</f>
        <v>22</v>
      </c>
      <c r="E169" s="213">
        <f>'Расчёт (кг)'!AH173</f>
        <v>0</v>
      </c>
      <c r="F169" s="213">
        <f>'Расчёт (кг)'!AL173</f>
        <v>0</v>
      </c>
      <c r="G169" s="130">
        <f t="shared" si="56"/>
        <v>0</v>
      </c>
      <c r="H169" s="130" t="e">
        <f t="shared" si="43"/>
        <v>#N/A</v>
      </c>
      <c r="I169" s="131">
        <f t="shared" si="57"/>
        <v>0</v>
      </c>
      <c r="J169" s="131">
        <f t="shared" si="58"/>
        <v>0</v>
      </c>
      <c r="V169" s="130">
        <f>'Расчёт (ТН)'!E173</f>
        <v>0</v>
      </c>
      <c r="W169" s="130">
        <f>'Расчёт (ТН)'!I173</f>
        <v>0</v>
      </c>
      <c r="X169" s="130">
        <f t="shared" si="59"/>
        <v>0</v>
      </c>
      <c r="Y169" s="130">
        <f t="shared" si="60"/>
        <v>0</v>
      </c>
    </row>
    <row r="170" spans="1:25">
      <c r="A170" s="135" t="str">
        <f t="shared" ref="A170:A180" si="61">TEXT(C170,"МММ")</f>
        <v>янв</v>
      </c>
      <c r="B170" s="126" t="str">
        <f>'Расчёт (кг)'!B174</f>
        <v>-</v>
      </c>
      <c r="C170" s="33">
        <f>'Расчёт (кг)'!C174</f>
        <v>46753</v>
      </c>
      <c r="D170" s="129">
        <f>'Расчёт (кг)'!D174</f>
        <v>16</v>
      </c>
      <c r="E170" s="213">
        <f>'Расчёт (кг)'!AH174</f>
        <v>0</v>
      </c>
      <c r="F170" s="213">
        <f>'Расчёт (кг)'!AL174</f>
        <v>0</v>
      </c>
      <c r="G170" s="130">
        <f t="shared" ref="G170:G180" si="62">SUM(E170:F170)</f>
        <v>0</v>
      </c>
      <c r="H170" s="130" t="e">
        <f t="shared" si="43"/>
        <v>#N/A</v>
      </c>
      <c r="I170" s="131">
        <f t="shared" ref="I170:I180" si="63">IFERROR(E170/$G170,0)</f>
        <v>0</v>
      </c>
      <c r="J170" s="131">
        <f t="shared" ref="J170:J180" si="64">IFERROR(F170/$G170,0)</f>
        <v>0</v>
      </c>
      <c r="V170" s="130">
        <f>'Расчёт (ТН)'!E174</f>
        <v>0</v>
      </c>
      <c r="W170" s="130">
        <f>'Расчёт (ТН)'!I174</f>
        <v>0</v>
      </c>
      <c r="X170" s="130">
        <f t="shared" ref="X170:X181" si="65">IFERROR(E170/V170,0)</f>
        <v>0</v>
      </c>
      <c r="Y170" s="130">
        <f t="shared" ref="Y170:Y181" si="66">IFERROR(F170/W170,0)</f>
        <v>0</v>
      </c>
    </row>
    <row r="171" spans="1:25">
      <c r="A171" s="135" t="str">
        <f t="shared" si="61"/>
        <v>фев</v>
      </c>
      <c r="B171" s="126" t="str">
        <f>'Расчёт (кг)'!B175</f>
        <v>-</v>
      </c>
      <c r="C171" s="33">
        <f>'Расчёт (кг)'!C175</f>
        <v>46784</v>
      </c>
      <c r="D171" s="129">
        <f>'Расчёт (кг)'!D175</f>
        <v>20</v>
      </c>
      <c r="E171" s="213">
        <f>'Расчёт (кг)'!AH175</f>
        <v>0</v>
      </c>
      <c r="F171" s="213">
        <f>'Расчёт (кг)'!AL175</f>
        <v>0</v>
      </c>
      <c r="G171" s="130">
        <f t="shared" si="62"/>
        <v>0</v>
      </c>
      <c r="H171" s="130" t="e">
        <f t="shared" si="43"/>
        <v>#N/A</v>
      </c>
      <c r="I171" s="131">
        <f t="shared" si="63"/>
        <v>0</v>
      </c>
      <c r="J171" s="131">
        <f t="shared" si="64"/>
        <v>0</v>
      </c>
      <c r="V171" s="130">
        <f>'Расчёт (ТН)'!E175</f>
        <v>0</v>
      </c>
      <c r="W171" s="130">
        <f>'Расчёт (ТН)'!I175</f>
        <v>0</v>
      </c>
      <c r="X171" s="130">
        <f t="shared" si="65"/>
        <v>0</v>
      </c>
      <c r="Y171" s="130">
        <f t="shared" si="66"/>
        <v>0</v>
      </c>
    </row>
    <row r="172" spans="1:25">
      <c r="A172" s="135" t="str">
        <f t="shared" si="61"/>
        <v>мар</v>
      </c>
      <c r="B172" s="126" t="str">
        <f>'Расчёт (кг)'!B176</f>
        <v>-</v>
      </c>
      <c r="C172" s="33">
        <f>'Расчёт (кг)'!C176</f>
        <v>46813</v>
      </c>
      <c r="D172" s="129">
        <f>'Расчёт (кг)'!D176</f>
        <v>22</v>
      </c>
      <c r="E172" s="213">
        <f>'Расчёт (кг)'!AH176</f>
        <v>0</v>
      </c>
      <c r="F172" s="213">
        <f>'Расчёт (кг)'!AL176</f>
        <v>0</v>
      </c>
      <c r="G172" s="130">
        <f t="shared" si="62"/>
        <v>0</v>
      </c>
      <c r="H172" s="130" t="e">
        <f t="shared" si="43"/>
        <v>#N/A</v>
      </c>
      <c r="I172" s="131">
        <f t="shared" si="63"/>
        <v>0</v>
      </c>
      <c r="J172" s="131">
        <f t="shared" si="64"/>
        <v>0</v>
      </c>
      <c r="V172" s="130">
        <f>'Расчёт (ТН)'!E176</f>
        <v>0</v>
      </c>
      <c r="W172" s="130">
        <f>'Расчёт (ТН)'!I176</f>
        <v>0</v>
      </c>
      <c r="X172" s="130">
        <f t="shared" si="65"/>
        <v>0</v>
      </c>
      <c r="Y172" s="130">
        <f t="shared" si="66"/>
        <v>0</v>
      </c>
    </row>
    <row r="173" spans="1:25">
      <c r="A173" s="135" t="str">
        <f t="shared" si="61"/>
        <v>апр</v>
      </c>
      <c r="B173" s="126" t="str">
        <f>'Расчёт (кг)'!B177</f>
        <v>-</v>
      </c>
      <c r="C173" s="33">
        <f>'Расчёт (кг)'!C177</f>
        <v>46844</v>
      </c>
      <c r="D173" s="129">
        <f>'Расчёт (кг)'!D177</f>
        <v>20</v>
      </c>
      <c r="E173" s="213">
        <f>'Расчёт (кг)'!AH177</f>
        <v>0</v>
      </c>
      <c r="F173" s="213">
        <f>'Расчёт (кг)'!AL177</f>
        <v>0</v>
      </c>
      <c r="G173" s="130">
        <f t="shared" si="62"/>
        <v>0</v>
      </c>
      <c r="H173" s="130" t="e">
        <f t="shared" si="43"/>
        <v>#N/A</v>
      </c>
      <c r="I173" s="131">
        <f t="shared" si="63"/>
        <v>0</v>
      </c>
      <c r="J173" s="131">
        <f t="shared" si="64"/>
        <v>0</v>
      </c>
      <c r="V173" s="130">
        <f>'Расчёт (ТН)'!E177</f>
        <v>0</v>
      </c>
      <c r="W173" s="130">
        <f>'Расчёт (ТН)'!I177</f>
        <v>0</v>
      </c>
      <c r="X173" s="130">
        <f t="shared" si="65"/>
        <v>0</v>
      </c>
      <c r="Y173" s="130">
        <f t="shared" si="66"/>
        <v>0</v>
      </c>
    </row>
    <row r="174" spans="1:25">
      <c r="A174" s="135" t="str">
        <f t="shared" si="61"/>
        <v>май</v>
      </c>
      <c r="B174" s="126" t="str">
        <f>'Расчёт (кг)'!B178</f>
        <v>-</v>
      </c>
      <c r="C174" s="33">
        <f>'Расчёт (кг)'!C178</f>
        <v>46874</v>
      </c>
      <c r="D174" s="129">
        <f>'Расчёт (кг)'!D178</f>
        <v>20</v>
      </c>
      <c r="E174" s="213">
        <f>'Расчёт (кг)'!AH178</f>
        <v>0</v>
      </c>
      <c r="F174" s="213">
        <f>'Расчёт (кг)'!AL178</f>
        <v>0</v>
      </c>
      <c r="G174" s="130">
        <f t="shared" si="62"/>
        <v>0</v>
      </c>
      <c r="H174" s="130" t="e">
        <f t="shared" si="43"/>
        <v>#N/A</v>
      </c>
      <c r="I174" s="131">
        <f t="shared" si="63"/>
        <v>0</v>
      </c>
      <c r="J174" s="131">
        <f t="shared" si="64"/>
        <v>0</v>
      </c>
      <c r="V174" s="130">
        <f>'Расчёт (ТН)'!E178</f>
        <v>0</v>
      </c>
      <c r="W174" s="130">
        <f>'Расчёт (ТН)'!I178</f>
        <v>0</v>
      </c>
      <c r="X174" s="130">
        <f t="shared" si="65"/>
        <v>0</v>
      </c>
      <c r="Y174" s="130">
        <f t="shared" si="66"/>
        <v>0</v>
      </c>
    </row>
    <row r="175" spans="1:25">
      <c r="A175" s="135" t="str">
        <f t="shared" si="61"/>
        <v>июн</v>
      </c>
      <c r="B175" s="126" t="str">
        <f>'Расчёт (кг)'!B179</f>
        <v>-</v>
      </c>
      <c r="C175" s="33">
        <f>'Расчёт (кг)'!C179</f>
        <v>46905</v>
      </c>
      <c r="D175" s="129">
        <f>'Расчёт (кг)'!D179</f>
        <v>21</v>
      </c>
      <c r="E175" s="213">
        <f>'Расчёт (кг)'!AH179</f>
        <v>0</v>
      </c>
      <c r="F175" s="213">
        <f>'Расчёт (кг)'!AL179</f>
        <v>0</v>
      </c>
      <c r="G175" s="130">
        <f t="shared" si="62"/>
        <v>0</v>
      </c>
      <c r="H175" s="130" t="e">
        <f t="shared" si="43"/>
        <v>#N/A</v>
      </c>
      <c r="I175" s="131">
        <f t="shared" si="63"/>
        <v>0</v>
      </c>
      <c r="J175" s="131">
        <f t="shared" si="64"/>
        <v>0</v>
      </c>
      <c r="V175" s="130">
        <f>'Расчёт (ТН)'!E179</f>
        <v>0</v>
      </c>
      <c r="W175" s="130">
        <f>'Расчёт (ТН)'!I179</f>
        <v>0</v>
      </c>
      <c r="X175" s="130">
        <f t="shared" si="65"/>
        <v>0</v>
      </c>
      <c r="Y175" s="130">
        <f t="shared" si="66"/>
        <v>0</v>
      </c>
    </row>
    <row r="176" spans="1:25">
      <c r="A176" s="135" t="str">
        <f t="shared" si="61"/>
        <v>июл</v>
      </c>
      <c r="B176" s="126" t="str">
        <f>'Расчёт (кг)'!B180</f>
        <v>-</v>
      </c>
      <c r="C176" s="33">
        <f>'Расчёт (кг)'!C180</f>
        <v>46935</v>
      </c>
      <c r="D176" s="129">
        <f>'Расчёт (кг)'!D180</f>
        <v>21</v>
      </c>
      <c r="E176" s="213">
        <f>'Расчёт (кг)'!AH180</f>
        <v>0</v>
      </c>
      <c r="F176" s="213">
        <f>'Расчёт (кг)'!AL180</f>
        <v>0</v>
      </c>
      <c r="G176" s="130">
        <f t="shared" si="62"/>
        <v>0</v>
      </c>
      <c r="H176" s="130" t="e">
        <f t="shared" si="43"/>
        <v>#N/A</v>
      </c>
      <c r="I176" s="131">
        <f t="shared" si="63"/>
        <v>0</v>
      </c>
      <c r="J176" s="131">
        <f t="shared" si="64"/>
        <v>0</v>
      </c>
      <c r="V176" s="130">
        <f>'Расчёт (ТН)'!E180</f>
        <v>0</v>
      </c>
      <c r="W176" s="130">
        <f>'Расчёт (ТН)'!I180</f>
        <v>0</v>
      </c>
      <c r="X176" s="130">
        <f t="shared" si="65"/>
        <v>0</v>
      </c>
      <c r="Y176" s="130">
        <f t="shared" si="66"/>
        <v>0</v>
      </c>
    </row>
    <row r="177" spans="1:25">
      <c r="A177" s="135" t="str">
        <f t="shared" si="61"/>
        <v>авг</v>
      </c>
      <c r="B177" s="126" t="str">
        <f>'Расчёт (кг)'!B181</f>
        <v>-</v>
      </c>
      <c r="C177" s="33">
        <f>'Расчёт (кг)'!C181</f>
        <v>46966</v>
      </c>
      <c r="D177" s="129">
        <f>'Расчёт (кг)'!D181</f>
        <v>23</v>
      </c>
      <c r="E177" s="213">
        <f>'Расчёт (кг)'!AH181</f>
        <v>0</v>
      </c>
      <c r="F177" s="213">
        <f>'Расчёт (кг)'!AL181</f>
        <v>0</v>
      </c>
      <c r="G177" s="130">
        <f t="shared" si="62"/>
        <v>0</v>
      </c>
      <c r="H177" s="130" t="e">
        <f t="shared" si="43"/>
        <v>#N/A</v>
      </c>
      <c r="I177" s="131">
        <f t="shared" si="63"/>
        <v>0</v>
      </c>
      <c r="J177" s="131">
        <f t="shared" si="64"/>
        <v>0</v>
      </c>
      <c r="V177" s="130">
        <f>'Расчёт (ТН)'!E181</f>
        <v>0</v>
      </c>
      <c r="W177" s="130">
        <f>'Расчёт (ТН)'!I181</f>
        <v>0</v>
      </c>
      <c r="X177" s="130">
        <f t="shared" si="65"/>
        <v>0</v>
      </c>
      <c r="Y177" s="130">
        <f t="shared" si="66"/>
        <v>0</v>
      </c>
    </row>
    <row r="178" spans="1:25">
      <c r="A178" s="135" t="str">
        <f t="shared" si="61"/>
        <v>сен</v>
      </c>
      <c r="B178" s="126" t="str">
        <f>'Расчёт (кг)'!B182</f>
        <v>-</v>
      </c>
      <c r="C178" s="33">
        <f>'Расчёт (кг)'!C182</f>
        <v>46997</v>
      </c>
      <c r="D178" s="129">
        <f>'Расчёт (кг)'!D182</f>
        <v>21</v>
      </c>
      <c r="E178" s="213">
        <f>'Расчёт (кг)'!AH182</f>
        <v>0</v>
      </c>
      <c r="F178" s="213">
        <f>'Расчёт (кг)'!AL182</f>
        <v>0</v>
      </c>
      <c r="G178" s="130">
        <f t="shared" si="62"/>
        <v>0</v>
      </c>
      <c r="H178" s="130" t="e">
        <f t="shared" si="43"/>
        <v>#N/A</v>
      </c>
      <c r="I178" s="131">
        <f t="shared" si="63"/>
        <v>0</v>
      </c>
      <c r="J178" s="131">
        <f t="shared" si="64"/>
        <v>0</v>
      </c>
      <c r="V178" s="130">
        <f>'Расчёт (ТН)'!E182</f>
        <v>0</v>
      </c>
      <c r="W178" s="130">
        <f>'Расчёт (ТН)'!I182</f>
        <v>0</v>
      </c>
      <c r="X178" s="130">
        <f t="shared" si="65"/>
        <v>0</v>
      </c>
      <c r="Y178" s="130">
        <f t="shared" si="66"/>
        <v>0</v>
      </c>
    </row>
    <row r="179" spans="1:25">
      <c r="A179" s="135" t="str">
        <f t="shared" si="61"/>
        <v>окт</v>
      </c>
      <c r="B179" s="126" t="str">
        <f>'Расчёт (кг)'!B183</f>
        <v>-</v>
      </c>
      <c r="C179" s="33">
        <f>'Расчёт (кг)'!C183</f>
        <v>47027</v>
      </c>
      <c r="D179" s="129">
        <f>'Расчёт (кг)'!D183</f>
        <v>22</v>
      </c>
      <c r="E179" s="213">
        <f>'Расчёт (кг)'!AH183</f>
        <v>0</v>
      </c>
      <c r="F179" s="213">
        <f>'Расчёт (кг)'!AL183</f>
        <v>0</v>
      </c>
      <c r="G179" s="130">
        <f t="shared" si="62"/>
        <v>0</v>
      </c>
      <c r="H179" s="130" t="e">
        <f t="shared" si="43"/>
        <v>#N/A</v>
      </c>
      <c r="I179" s="131">
        <f t="shared" si="63"/>
        <v>0</v>
      </c>
      <c r="J179" s="131">
        <f t="shared" si="64"/>
        <v>0</v>
      </c>
      <c r="V179" s="130">
        <f>'Расчёт (ТН)'!E183</f>
        <v>0</v>
      </c>
      <c r="W179" s="130">
        <f>'Расчёт (ТН)'!I183</f>
        <v>0</v>
      </c>
      <c r="X179" s="130">
        <f t="shared" si="65"/>
        <v>0</v>
      </c>
      <c r="Y179" s="130">
        <f t="shared" si="66"/>
        <v>0</v>
      </c>
    </row>
    <row r="180" spans="1:25">
      <c r="A180" s="135" t="str">
        <f t="shared" si="61"/>
        <v>ноя</v>
      </c>
      <c r="B180" s="126" t="str">
        <f>'Расчёт (кг)'!B184</f>
        <v>-</v>
      </c>
      <c r="C180" s="33">
        <f>'Расчёт (кг)'!C184</f>
        <v>47058</v>
      </c>
      <c r="D180" s="129">
        <f>'Расчёт (кг)'!D184</f>
        <v>21</v>
      </c>
      <c r="E180" s="213">
        <f>'Расчёт (кг)'!AH184</f>
        <v>0</v>
      </c>
      <c r="F180" s="213">
        <f>'Расчёт (кг)'!AL184</f>
        <v>0</v>
      </c>
      <c r="G180" s="130">
        <f t="shared" si="62"/>
        <v>0</v>
      </c>
      <c r="H180" s="130" t="e">
        <f t="shared" si="43"/>
        <v>#N/A</v>
      </c>
      <c r="I180" s="131">
        <f t="shared" si="63"/>
        <v>0</v>
      </c>
      <c r="J180" s="131">
        <f t="shared" si="64"/>
        <v>0</v>
      </c>
      <c r="V180" s="130">
        <f>'Расчёт (ТН)'!E184</f>
        <v>0</v>
      </c>
      <c r="W180" s="130">
        <f>'Расчёт (ТН)'!I184</f>
        <v>0</v>
      </c>
      <c r="X180" s="130">
        <f t="shared" si="65"/>
        <v>0</v>
      </c>
      <c r="Y180" s="130">
        <f t="shared" si="66"/>
        <v>0</v>
      </c>
    </row>
    <row r="181" spans="1:25">
      <c r="A181" s="135" t="str">
        <f t="shared" ref="A181" si="67">TEXT(C181,"МММ")</f>
        <v>дек</v>
      </c>
      <c r="B181" s="126" t="str">
        <f>'Расчёт (кг)'!B185</f>
        <v>-</v>
      </c>
      <c r="C181" s="33">
        <f>'Расчёт (кг)'!C185</f>
        <v>47088</v>
      </c>
      <c r="D181" s="129">
        <f>'Расчёт (кг)'!D185</f>
        <v>21</v>
      </c>
      <c r="E181" s="213">
        <f>'Расчёт (кг)'!AH185</f>
        <v>0</v>
      </c>
      <c r="F181" s="213">
        <f>'Расчёт (кг)'!AL185</f>
        <v>0</v>
      </c>
      <c r="G181" s="130">
        <f t="shared" ref="G181" si="68">SUM(E181:F181)</f>
        <v>0</v>
      </c>
      <c r="H181" s="130" t="e">
        <f t="shared" si="43"/>
        <v>#N/A</v>
      </c>
      <c r="I181" s="131">
        <f t="shared" ref="I181" si="69">IFERROR(E181/$G181,0)</f>
        <v>0</v>
      </c>
      <c r="J181" s="131">
        <f t="shared" ref="J181" si="70">IFERROR(F181/$G181,0)</f>
        <v>0</v>
      </c>
      <c r="V181" s="130">
        <f>'Расчёт (ТН)'!E185</f>
        <v>0</v>
      </c>
      <c r="W181" s="130">
        <f>'Расчёт (ТН)'!I185</f>
        <v>0</v>
      </c>
      <c r="X181" s="130">
        <f t="shared" si="65"/>
        <v>0</v>
      </c>
      <c r="Y181" s="130">
        <f t="shared" si="66"/>
        <v>0</v>
      </c>
    </row>
    <row r="182" spans="1:25">
      <c r="A182" s="135" t="str">
        <f t="shared" ref="A182:A193" si="71">TEXT(C182,"МММ")</f>
        <v>янв</v>
      </c>
      <c r="B182" s="126" t="str">
        <f>'Расчёт (кг)'!B186</f>
        <v>-</v>
      </c>
      <c r="C182" s="33">
        <f>'Расчёт (кг)'!C186</f>
        <v>47119</v>
      </c>
      <c r="D182" s="129">
        <f>'Расчёт (кг)'!D186</f>
        <v>17</v>
      </c>
      <c r="E182" s="213">
        <f>'Расчёт (кг)'!AH186</f>
        <v>0</v>
      </c>
      <c r="F182" s="213">
        <f>'Расчёт (кг)'!AL186</f>
        <v>0</v>
      </c>
      <c r="G182" s="130">
        <f t="shared" ref="G182:G193" si="72">SUM(E182:F182)</f>
        <v>0</v>
      </c>
      <c r="H182" s="130" t="e">
        <f t="shared" si="43"/>
        <v>#N/A</v>
      </c>
      <c r="I182" s="131">
        <f t="shared" ref="I182:I193" si="73">IFERROR(E182/$G182,0)</f>
        <v>0</v>
      </c>
      <c r="J182" s="131">
        <f t="shared" ref="J182:J193" si="74">IFERROR(F182/$G182,0)</f>
        <v>0</v>
      </c>
      <c r="V182" s="130">
        <f>'Расчёт (ТН)'!E186</f>
        <v>0</v>
      </c>
      <c r="W182" s="130">
        <f>'Расчёт (ТН)'!I186</f>
        <v>0</v>
      </c>
      <c r="X182" s="130">
        <f t="shared" ref="X182:X193" si="75">IFERROR(E182/V182,0)</f>
        <v>0</v>
      </c>
      <c r="Y182" s="130">
        <f t="shared" ref="Y182:Y193" si="76">IFERROR(F182/W182,0)</f>
        <v>0</v>
      </c>
    </row>
    <row r="183" spans="1:25">
      <c r="A183" s="135" t="str">
        <f t="shared" si="71"/>
        <v>фев</v>
      </c>
      <c r="B183" s="126" t="str">
        <f>'Расчёт (кг)'!B187</f>
        <v>-</v>
      </c>
      <c r="C183" s="33">
        <f>'Расчёт (кг)'!C187</f>
        <v>47150</v>
      </c>
      <c r="D183" s="129">
        <f>'Расчёт (кг)'!D187</f>
        <v>19</v>
      </c>
      <c r="E183" s="213">
        <f>'Расчёт (кг)'!AH187</f>
        <v>0</v>
      </c>
      <c r="F183" s="213">
        <f>'Расчёт (кг)'!AL187</f>
        <v>0</v>
      </c>
      <c r="G183" s="130">
        <f t="shared" si="72"/>
        <v>0</v>
      </c>
      <c r="H183" s="130" t="e">
        <f t="shared" si="43"/>
        <v>#N/A</v>
      </c>
      <c r="I183" s="131">
        <f t="shared" si="73"/>
        <v>0</v>
      </c>
      <c r="J183" s="131">
        <f t="shared" si="74"/>
        <v>0</v>
      </c>
      <c r="V183" s="130">
        <f>'Расчёт (ТН)'!E187</f>
        <v>0</v>
      </c>
      <c r="W183" s="130">
        <f>'Расчёт (ТН)'!I187</f>
        <v>0</v>
      </c>
      <c r="X183" s="130">
        <f t="shared" si="75"/>
        <v>0</v>
      </c>
      <c r="Y183" s="130">
        <f t="shared" si="76"/>
        <v>0</v>
      </c>
    </row>
    <row r="184" spans="1:25">
      <c r="A184" s="135" t="str">
        <f t="shared" si="71"/>
        <v>мар</v>
      </c>
      <c r="B184" s="126" t="str">
        <f>'Расчёт (кг)'!B188</f>
        <v>-</v>
      </c>
      <c r="C184" s="33">
        <f>'Расчёт (кг)'!C188</f>
        <v>47178</v>
      </c>
      <c r="D184" s="129">
        <f>'Расчёт (кг)'!D188</f>
        <v>20</v>
      </c>
      <c r="E184" s="213">
        <f>'Расчёт (кг)'!AH188</f>
        <v>0</v>
      </c>
      <c r="F184" s="213">
        <f>'Расчёт (кг)'!AL188</f>
        <v>0</v>
      </c>
      <c r="G184" s="130">
        <f t="shared" si="72"/>
        <v>0</v>
      </c>
      <c r="H184" s="130" t="e">
        <f t="shared" si="43"/>
        <v>#N/A</v>
      </c>
      <c r="I184" s="131">
        <f t="shared" si="73"/>
        <v>0</v>
      </c>
      <c r="J184" s="131">
        <f t="shared" si="74"/>
        <v>0</v>
      </c>
      <c r="V184" s="130">
        <f>'Расчёт (ТН)'!E188</f>
        <v>0</v>
      </c>
      <c r="W184" s="130">
        <f>'Расчёт (ТН)'!I188</f>
        <v>0</v>
      </c>
      <c r="X184" s="130">
        <f t="shared" si="75"/>
        <v>0</v>
      </c>
      <c r="Y184" s="130">
        <f t="shared" si="76"/>
        <v>0</v>
      </c>
    </row>
    <row r="185" spans="1:25">
      <c r="A185" s="135" t="str">
        <f t="shared" si="71"/>
        <v>апр</v>
      </c>
      <c r="B185" s="126" t="str">
        <f>'Расчёт (кг)'!B189</f>
        <v>-</v>
      </c>
      <c r="C185" s="33">
        <f>'Расчёт (кг)'!C189</f>
        <v>47209</v>
      </c>
      <c r="D185" s="129">
        <f>'Расчёт (кг)'!D189</f>
        <v>21</v>
      </c>
      <c r="E185" s="213">
        <f>'Расчёт (кг)'!AH189</f>
        <v>0</v>
      </c>
      <c r="F185" s="213">
        <f>'Расчёт (кг)'!AL189</f>
        <v>0</v>
      </c>
      <c r="G185" s="130">
        <f t="shared" si="72"/>
        <v>0</v>
      </c>
      <c r="H185" s="130" t="e">
        <f t="shared" si="43"/>
        <v>#N/A</v>
      </c>
      <c r="I185" s="131">
        <f t="shared" si="73"/>
        <v>0</v>
      </c>
      <c r="J185" s="131">
        <f t="shared" si="74"/>
        <v>0</v>
      </c>
      <c r="V185" s="130">
        <f>'Расчёт (ТН)'!E189</f>
        <v>0</v>
      </c>
      <c r="W185" s="130">
        <f>'Расчёт (ТН)'!I189</f>
        <v>0</v>
      </c>
      <c r="X185" s="130">
        <f t="shared" si="75"/>
        <v>0</v>
      </c>
      <c r="Y185" s="130">
        <f t="shared" si="76"/>
        <v>0</v>
      </c>
    </row>
    <row r="186" spans="1:25">
      <c r="A186" s="135" t="str">
        <f t="shared" si="71"/>
        <v>май</v>
      </c>
      <c r="B186" s="126" t="str">
        <f>'Расчёт (кг)'!B190</f>
        <v>-</v>
      </c>
      <c r="C186" s="33">
        <f>'Расчёт (кг)'!C190</f>
        <v>47239</v>
      </c>
      <c r="D186" s="129">
        <f>'Расчёт (кг)'!D190</f>
        <v>20</v>
      </c>
      <c r="E186" s="213">
        <f>'Расчёт (кг)'!AH190</f>
        <v>0</v>
      </c>
      <c r="F186" s="213">
        <f>'Расчёт (кг)'!AL190</f>
        <v>0</v>
      </c>
      <c r="G186" s="130">
        <f t="shared" si="72"/>
        <v>0</v>
      </c>
      <c r="H186" s="130" t="e">
        <f t="shared" si="43"/>
        <v>#N/A</v>
      </c>
      <c r="I186" s="131">
        <f t="shared" si="73"/>
        <v>0</v>
      </c>
      <c r="J186" s="131">
        <f t="shared" si="74"/>
        <v>0</v>
      </c>
      <c r="V186" s="130">
        <f>'Расчёт (ТН)'!E190</f>
        <v>0</v>
      </c>
      <c r="W186" s="130">
        <f>'Расчёт (ТН)'!I190</f>
        <v>0</v>
      </c>
      <c r="X186" s="130">
        <f t="shared" si="75"/>
        <v>0</v>
      </c>
      <c r="Y186" s="130">
        <f t="shared" si="76"/>
        <v>0</v>
      </c>
    </row>
    <row r="187" spans="1:25">
      <c r="A187" s="135" t="str">
        <f t="shared" si="71"/>
        <v>июн</v>
      </c>
      <c r="B187" s="126" t="str">
        <f>'Расчёт (кг)'!B191</f>
        <v>-</v>
      </c>
      <c r="C187" s="33">
        <f>'Расчёт (кг)'!C191</f>
        <v>47270</v>
      </c>
      <c r="D187" s="129">
        <f>'Расчёт (кг)'!D191</f>
        <v>20</v>
      </c>
      <c r="E187" s="213">
        <f>'Расчёт (кг)'!AH191</f>
        <v>0</v>
      </c>
      <c r="F187" s="213">
        <f>'Расчёт (кг)'!AL191</f>
        <v>0</v>
      </c>
      <c r="G187" s="130">
        <f t="shared" si="72"/>
        <v>0</v>
      </c>
      <c r="H187" s="130" t="e">
        <f t="shared" si="43"/>
        <v>#N/A</v>
      </c>
      <c r="I187" s="131">
        <f t="shared" si="73"/>
        <v>0</v>
      </c>
      <c r="J187" s="131">
        <f t="shared" si="74"/>
        <v>0</v>
      </c>
      <c r="V187" s="130">
        <f>'Расчёт (ТН)'!E191</f>
        <v>0</v>
      </c>
      <c r="W187" s="130">
        <f>'Расчёт (ТН)'!I191</f>
        <v>0</v>
      </c>
      <c r="X187" s="130">
        <f t="shared" si="75"/>
        <v>0</v>
      </c>
      <c r="Y187" s="130">
        <f t="shared" si="76"/>
        <v>0</v>
      </c>
    </row>
    <row r="188" spans="1:25">
      <c r="A188" s="135" t="str">
        <f t="shared" si="71"/>
        <v>июл</v>
      </c>
      <c r="B188" s="126" t="str">
        <f>'Расчёт (кг)'!B192</f>
        <v>-</v>
      </c>
      <c r="C188" s="33">
        <f>'Расчёт (кг)'!C192</f>
        <v>47300</v>
      </c>
      <c r="D188" s="129">
        <f>'Расчёт (кг)'!D192</f>
        <v>22</v>
      </c>
      <c r="E188" s="213">
        <f>'Расчёт (кг)'!AH192</f>
        <v>0</v>
      </c>
      <c r="F188" s="213">
        <f>'Расчёт (кг)'!AL192</f>
        <v>0</v>
      </c>
      <c r="G188" s="130">
        <f t="shared" si="72"/>
        <v>0</v>
      </c>
      <c r="H188" s="130" t="e">
        <f t="shared" si="43"/>
        <v>#N/A</v>
      </c>
      <c r="I188" s="131">
        <f t="shared" si="73"/>
        <v>0</v>
      </c>
      <c r="J188" s="131">
        <f t="shared" si="74"/>
        <v>0</v>
      </c>
      <c r="V188" s="130">
        <f>'Расчёт (ТН)'!E192</f>
        <v>0</v>
      </c>
      <c r="W188" s="130">
        <f>'Расчёт (ТН)'!I192</f>
        <v>0</v>
      </c>
      <c r="X188" s="130">
        <f t="shared" si="75"/>
        <v>0</v>
      </c>
      <c r="Y188" s="130">
        <f t="shared" si="76"/>
        <v>0</v>
      </c>
    </row>
    <row r="189" spans="1:25">
      <c r="A189" s="135" t="str">
        <f t="shared" si="71"/>
        <v>авг</v>
      </c>
      <c r="B189" s="126" t="str">
        <f>'Расчёт (кг)'!B193</f>
        <v>-</v>
      </c>
      <c r="C189" s="33">
        <f>'Расчёт (кг)'!C193</f>
        <v>47331</v>
      </c>
      <c r="D189" s="129">
        <f>'Расчёт (кг)'!D193</f>
        <v>23</v>
      </c>
      <c r="E189" s="213">
        <f>'Расчёт (кг)'!AH193</f>
        <v>0</v>
      </c>
      <c r="F189" s="213">
        <f>'Расчёт (кг)'!AL193</f>
        <v>0</v>
      </c>
      <c r="G189" s="130">
        <f t="shared" si="72"/>
        <v>0</v>
      </c>
      <c r="H189" s="130" t="e">
        <f t="shared" si="43"/>
        <v>#N/A</v>
      </c>
      <c r="I189" s="131">
        <f t="shared" si="73"/>
        <v>0</v>
      </c>
      <c r="J189" s="131">
        <f t="shared" si="74"/>
        <v>0</v>
      </c>
      <c r="V189" s="130">
        <f>'Расчёт (ТН)'!E193</f>
        <v>0</v>
      </c>
      <c r="W189" s="130">
        <f>'Расчёт (ТН)'!I193</f>
        <v>0</v>
      </c>
      <c r="X189" s="130">
        <f t="shared" si="75"/>
        <v>0</v>
      </c>
      <c r="Y189" s="130">
        <f t="shared" si="76"/>
        <v>0</v>
      </c>
    </row>
    <row r="190" spans="1:25">
      <c r="A190" s="135" t="str">
        <f t="shared" si="71"/>
        <v>сен</v>
      </c>
      <c r="B190" s="126" t="str">
        <f>'Расчёт (кг)'!B194</f>
        <v>-</v>
      </c>
      <c r="C190" s="33">
        <f>'Расчёт (кг)'!C194</f>
        <v>47362</v>
      </c>
      <c r="D190" s="129">
        <f>'Расчёт (кг)'!D194</f>
        <v>20</v>
      </c>
      <c r="E190" s="213">
        <f>'Расчёт (кг)'!AH194</f>
        <v>0</v>
      </c>
      <c r="F190" s="213">
        <f>'Расчёт (кг)'!AL194</f>
        <v>0</v>
      </c>
      <c r="G190" s="130">
        <f t="shared" si="72"/>
        <v>0</v>
      </c>
      <c r="H190" s="130" t="e">
        <f t="shared" si="43"/>
        <v>#N/A</v>
      </c>
      <c r="I190" s="131">
        <f t="shared" si="73"/>
        <v>0</v>
      </c>
      <c r="J190" s="131">
        <f t="shared" si="74"/>
        <v>0</v>
      </c>
      <c r="V190" s="130">
        <f>'Расчёт (ТН)'!E194</f>
        <v>0</v>
      </c>
      <c r="W190" s="130">
        <f>'Расчёт (ТН)'!I194</f>
        <v>0</v>
      </c>
      <c r="X190" s="130">
        <f t="shared" si="75"/>
        <v>0</v>
      </c>
      <c r="Y190" s="130">
        <f t="shared" si="76"/>
        <v>0</v>
      </c>
    </row>
    <row r="191" spans="1:25">
      <c r="A191" s="135" t="str">
        <f t="shared" si="71"/>
        <v>окт</v>
      </c>
      <c r="B191" s="126" t="str">
        <f>'Расчёт (кг)'!B195</f>
        <v>-</v>
      </c>
      <c r="C191" s="33">
        <f>'Расчёт (кг)'!C195</f>
        <v>47392</v>
      </c>
      <c r="D191" s="129">
        <f>'Расчёт (кг)'!D195</f>
        <v>23</v>
      </c>
      <c r="E191" s="213">
        <f>'Расчёт (кг)'!AH195</f>
        <v>0</v>
      </c>
      <c r="F191" s="213">
        <f>'Расчёт (кг)'!AL195</f>
        <v>0</v>
      </c>
      <c r="G191" s="130">
        <f t="shared" si="72"/>
        <v>0</v>
      </c>
      <c r="H191" s="130" t="e">
        <f t="shared" si="43"/>
        <v>#N/A</v>
      </c>
      <c r="I191" s="131">
        <f t="shared" si="73"/>
        <v>0</v>
      </c>
      <c r="J191" s="131">
        <f t="shared" si="74"/>
        <v>0</v>
      </c>
      <c r="V191" s="130">
        <f>'Расчёт (ТН)'!E195</f>
        <v>0</v>
      </c>
      <c r="W191" s="130">
        <f>'Расчёт (ТН)'!I195</f>
        <v>0</v>
      </c>
      <c r="X191" s="130">
        <f t="shared" si="75"/>
        <v>0</v>
      </c>
      <c r="Y191" s="130">
        <f t="shared" si="76"/>
        <v>0</v>
      </c>
    </row>
    <row r="192" spans="1:25">
      <c r="A192" s="135" t="str">
        <f t="shared" si="71"/>
        <v>ноя</v>
      </c>
      <c r="B192" s="126" t="str">
        <f>'Расчёт (кг)'!B196</f>
        <v>-</v>
      </c>
      <c r="C192" s="33">
        <f>'Расчёт (кг)'!C196</f>
        <v>47423</v>
      </c>
      <c r="D192" s="129">
        <f>'Расчёт (кг)'!D196</f>
        <v>21</v>
      </c>
      <c r="E192" s="213">
        <f>'Расчёт (кг)'!AH196</f>
        <v>0</v>
      </c>
      <c r="F192" s="213">
        <f>'Расчёт (кг)'!AL196</f>
        <v>0</v>
      </c>
      <c r="G192" s="130">
        <f t="shared" si="72"/>
        <v>0</v>
      </c>
      <c r="H192" s="130" t="e">
        <f t="shared" si="43"/>
        <v>#N/A</v>
      </c>
      <c r="I192" s="131">
        <f t="shared" si="73"/>
        <v>0</v>
      </c>
      <c r="J192" s="131">
        <f t="shared" si="74"/>
        <v>0</v>
      </c>
      <c r="V192" s="130">
        <f>'Расчёт (ТН)'!E196</f>
        <v>0</v>
      </c>
      <c r="W192" s="130">
        <f>'Расчёт (ТН)'!I196</f>
        <v>0</v>
      </c>
      <c r="X192" s="130">
        <f t="shared" si="75"/>
        <v>0</v>
      </c>
      <c r="Y192" s="130">
        <f t="shared" si="76"/>
        <v>0</v>
      </c>
    </row>
    <row r="193" spans="1:25">
      <c r="A193" s="135" t="str">
        <f t="shared" si="71"/>
        <v>дек</v>
      </c>
      <c r="B193" s="126" t="str">
        <f>'Расчёт (кг)'!B197</f>
        <v>-</v>
      </c>
      <c r="C193" s="33">
        <f>'Расчёт (кг)'!C197</f>
        <v>47453</v>
      </c>
      <c r="D193" s="129">
        <f>'Расчёт (кг)'!D197</f>
        <v>21</v>
      </c>
      <c r="E193" s="213">
        <f>'Расчёт (кг)'!AH197</f>
        <v>0</v>
      </c>
      <c r="F193" s="213">
        <f>'Расчёт (кг)'!AL197</f>
        <v>0</v>
      </c>
      <c r="G193" s="130">
        <f t="shared" si="72"/>
        <v>0</v>
      </c>
      <c r="H193" s="130" t="e">
        <f t="shared" si="43"/>
        <v>#N/A</v>
      </c>
      <c r="I193" s="131">
        <f t="shared" si="73"/>
        <v>0</v>
      </c>
      <c r="J193" s="131">
        <f t="shared" si="74"/>
        <v>0</v>
      </c>
      <c r="V193" s="130">
        <f>'Расчёт (ТН)'!E197</f>
        <v>0</v>
      </c>
      <c r="W193" s="130">
        <f>'Расчёт (ТН)'!I197</f>
        <v>0</v>
      </c>
      <c r="X193" s="130">
        <f t="shared" si="75"/>
        <v>0</v>
      </c>
      <c r="Y193" s="130">
        <f t="shared" si="76"/>
        <v>0</v>
      </c>
    </row>
  </sheetData>
  <mergeCells count="2">
    <mergeCell ref="L1:O1"/>
    <mergeCell ref="AA1:AC1"/>
  </mergeCells>
  <conditionalFormatting sqref="O2:O13">
    <cfRule type="containsText" dxfId="1" priority="1" operator="containsText" text="ЛОЖЬ">
      <formula>NOT(ISERROR(SEARCH("ЛОЖЬ",O2)))</formula>
    </cfRule>
    <cfRule type="containsText" dxfId="0" priority="2" operator="containsText" text="ИСТИНА">
      <formula>NOT(ISERROR(SEARCH("ИСТИНА",O2)))</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6FFCC"/>
  </sheetPr>
  <dimension ref="A1:Q193"/>
  <sheetViews>
    <sheetView zoomScale="70" zoomScaleNormal="70" workbookViewId="0">
      <pane ySplit="1" topLeftCell="A2" activePane="bottomLeft" state="frozen"/>
      <selection pane="bottomLeft" activeCell="S25" sqref="S25"/>
    </sheetView>
  </sheetViews>
  <sheetFormatPr defaultColWidth="9.109375" defaultRowHeight="14.4"/>
  <cols>
    <col min="1" max="1" width="5.44140625" style="136" bestFit="1" customWidth="1"/>
    <col min="2" max="2" width="8.44140625" style="216" bestFit="1" customWidth="1"/>
    <col min="3" max="3" width="5.5546875" style="216" bestFit="1" customWidth="1"/>
    <col min="4" max="4" width="9.109375" style="216"/>
    <col min="5" max="5" width="3.33203125" style="216" bestFit="1" customWidth="1"/>
    <col min="6" max="6" width="8.21875" style="216" bestFit="1" customWidth="1"/>
    <col min="7" max="7" width="8.5546875" style="216" bestFit="1" customWidth="1"/>
    <col min="8" max="8" width="7.109375" style="216" bestFit="1" customWidth="1"/>
    <col min="9" max="9" width="8.5546875" style="216" bestFit="1" customWidth="1"/>
    <col min="10" max="10" width="7.88671875" style="216" bestFit="1" customWidth="1"/>
    <col min="11" max="11" width="8.5546875" style="216" bestFit="1" customWidth="1"/>
    <col min="12" max="16384" width="9.109375" style="216"/>
  </cols>
  <sheetData>
    <row r="1" spans="1:11" s="132" customFormat="1" ht="30.75" customHeight="1">
      <c r="A1" s="134"/>
      <c r="B1" s="240" t="s">
        <v>5</v>
      </c>
      <c r="C1" s="240" t="s">
        <v>142</v>
      </c>
      <c r="D1" s="240" t="s">
        <v>2</v>
      </c>
      <c r="E1" s="240" t="s">
        <v>1</v>
      </c>
      <c r="F1" s="270" t="s">
        <v>330</v>
      </c>
      <c r="G1" s="241" t="s">
        <v>331</v>
      </c>
      <c r="H1" s="270" t="s">
        <v>320</v>
      </c>
      <c r="I1" s="241" t="s">
        <v>321</v>
      </c>
      <c r="J1" s="270" t="s">
        <v>322</v>
      </c>
      <c r="K1" s="241" t="s">
        <v>323</v>
      </c>
    </row>
    <row r="2" spans="1:11">
      <c r="A2" s="135" t="str">
        <f>TEXT(D2,"МММ")</f>
        <v>янв</v>
      </c>
      <c r="B2" s="216" t="str">
        <f>'Расчёт (кг)'!B6</f>
        <v>-</v>
      </c>
      <c r="C2" s="216">
        <f>YEAR(D2)</f>
        <v>2014</v>
      </c>
      <c r="D2" s="242">
        <f>'Расчёт (кг)'!C6</f>
        <v>41640</v>
      </c>
      <c r="E2" s="217">
        <f>'Расчёт (кг)'!D6</f>
        <v>17</v>
      </c>
      <c r="F2" s="223">
        <f>'Расчёт (кг)'!AH6/'Расчёт (кг)'!D6</f>
        <v>0</v>
      </c>
      <c r="G2" s="223">
        <f>'Расчёт (кг)'!AL6/'Расчёт (кг)'!D6</f>
        <v>0</v>
      </c>
      <c r="H2" s="223">
        <f>'Расчёт (ТН)'!AH6/'Расчёт (ТН)'!D6</f>
        <v>0</v>
      </c>
      <c r="I2" s="223">
        <f>'Расчёт (ТН)'!AL6/'Расчёт (ТН)'!D6</f>
        <v>0</v>
      </c>
      <c r="J2" s="223">
        <f t="shared" ref="J2:J33" si="0">IFERROR(F2/H2,0)</f>
        <v>0</v>
      </c>
      <c r="K2" s="223">
        <f t="shared" ref="K2:K33" si="1">IFERROR(G2/I2,0)</f>
        <v>0</v>
      </c>
    </row>
    <row r="3" spans="1:11">
      <c r="A3" s="135" t="str">
        <f t="shared" ref="A3:A66" si="2">TEXT(D3,"МММ")</f>
        <v>фев</v>
      </c>
      <c r="B3" s="216" t="str">
        <f>'Расчёт (кг)'!B7</f>
        <v>-</v>
      </c>
      <c r="C3" s="216">
        <f t="shared" ref="C3:C66" si="3">YEAR(D3)</f>
        <v>2014</v>
      </c>
      <c r="D3" s="242">
        <f>'Расчёт (кг)'!C7</f>
        <v>41671</v>
      </c>
      <c r="E3" s="217">
        <f>'Расчёт (кг)'!D7</f>
        <v>20</v>
      </c>
      <c r="F3" s="223">
        <f>'Расчёт (кг)'!AH7/'Расчёт (кг)'!D7</f>
        <v>0</v>
      </c>
      <c r="G3" s="223">
        <f>'Расчёт (кг)'!AL7/'Расчёт (кг)'!D7</f>
        <v>0</v>
      </c>
      <c r="H3" s="223">
        <f>'Расчёт (ТН)'!AH7/'Расчёт (ТН)'!D7</f>
        <v>0</v>
      </c>
      <c r="I3" s="223">
        <f>'Расчёт (ТН)'!AL7/'Расчёт (ТН)'!D7</f>
        <v>0</v>
      </c>
      <c r="J3" s="223">
        <f t="shared" si="0"/>
        <v>0</v>
      </c>
      <c r="K3" s="223">
        <f t="shared" si="1"/>
        <v>0</v>
      </c>
    </row>
    <row r="4" spans="1:11">
      <c r="A4" s="135" t="str">
        <f t="shared" si="2"/>
        <v>мар</v>
      </c>
      <c r="B4" s="216" t="str">
        <f>'Расчёт (кг)'!B8</f>
        <v>-</v>
      </c>
      <c r="C4" s="216">
        <f t="shared" si="3"/>
        <v>2014</v>
      </c>
      <c r="D4" s="242">
        <f>'Расчёт (кг)'!C8</f>
        <v>41699</v>
      </c>
      <c r="E4" s="217">
        <f>'Расчёт (кг)'!D8</f>
        <v>20</v>
      </c>
      <c r="F4" s="223">
        <f>'Расчёт (кг)'!AH8/'Расчёт (кг)'!D8</f>
        <v>0</v>
      </c>
      <c r="G4" s="223">
        <f>'Расчёт (кг)'!AL8/'Расчёт (кг)'!D8</f>
        <v>0</v>
      </c>
      <c r="H4" s="223">
        <f>'Расчёт (ТН)'!AH8/'Расчёт (ТН)'!D8</f>
        <v>0</v>
      </c>
      <c r="I4" s="223">
        <f>'Расчёт (ТН)'!AL8/'Расчёт (ТН)'!D8</f>
        <v>0</v>
      </c>
      <c r="J4" s="223">
        <f t="shared" si="0"/>
        <v>0</v>
      </c>
      <c r="K4" s="223">
        <f t="shared" si="1"/>
        <v>0</v>
      </c>
    </row>
    <row r="5" spans="1:11">
      <c r="A5" s="135" t="str">
        <f t="shared" si="2"/>
        <v>апр</v>
      </c>
      <c r="B5" s="216" t="str">
        <f>'Расчёт (кг)'!B9</f>
        <v>-</v>
      </c>
      <c r="C5" s="216">
        <f t="shared" si="3"/>
        <v>2014</v>
      </c>
      <c r="D5" s="242">
        <f>'Расчёт (кг)'!C9</f>
        <v>41730</v>
      </c>
      <c r="E5" s="217">
        <f>'Расчёт (кг)'!D9</f>
        <v>22</v>
      </c>
      <c r="F5" s="223">
        <f>'Расчёт (кг)'!AH9/'Расчёт (кг)'!D9</f>
        <v>0</v>
      </c>
      <c r="G5" s="223">
        <f>'Расчёт (кг)'!AL9/'Расчёт (кг)'!D9</f>
        <v>0</v>
      </c>
      <c r="H5" s="223">
        <f>'Расчёт (ТН)'!AH9/'Расчёт (ТН)'!D9</f>
        <v>0</v>
      </c>
      <c r="I5" s="223">
        <f>'Расчёт (ТН)'!AL9/'Расчёт (ТН)'!D9</f>
        <v>0</v>
      </c>
      <c r="J5" s="223">
        <f t="shared" si="0"/>
        <v>0</v>
      </c>
      <c r="K5" s="223">
        <f t="shared" si="1"/>
        <v>0</v>
      </c>
    </row>
    <row r="6" spans="1:11">
      <c r="A6" s="135" t="str">
        <f t="shared" si="2"/>
        <v>май</v>
      </c>
      <c r="B6" s="216" t="str">
        <f>'Расчёт (кг)'!B10</f>
        <v>-</v>
      </c>
      <c r="C6" s="216">
        <f t="shared" si="3"/>
        <v>2014</v>
      </c>
      <c r="D6" s="242">
        <f>'Расчёт (кг)'!C10</f>
        <v>41760</v>
      </c>
      <c r="E6" s="217">
        <f>'Расчёт (кг)'!D10</f>
        <v>19</v>
      </c>
      <c r="F6" s="223">
        <f>'Расчёт (кг)'!AH10/'Расчёт (кг)'!D10</f>
        <v>0</v>
      </c>
      <c r="G6" s="223">
        <f>'Расчёт (кг)'!AL10/'Расчёт (кг)'!D10</f>
        <v>0</v>
      </c>
      <c r="H6" s="223">
        <f>'Расчёт (ТН)'!AH10/'Расчёт (ТН)'!D10</f>
        <v>0</v>
      </c>
      <c r="I6" s="223">
        <f>'Расчёт (ТН)'!AL10/'Расчёт (ТН)'!D10</f>
        <v>0</v>
      </c>
      <c r="J6" s="223">
        <f t="shared" si="0"/>
        <v>0</v>
      </c>
      <c r="K6" s="223">
        <f t="shared" si="1"/>
        <v>0</v>
      </c>
    </row>
    <row r="7" spans="1:11">
      <c r="A7" s="135" t="str">
        <f t="shared" si="2"/>
        <v>июн</v>
      </c>
      <c r="B7" s="216" t="str">
        <f>'Расчёт (кг)'!B11</f>
        <v>-</v>
      </c>
      <c r="C7" s="216">
        <f t="shared" si="3"/>
        <v>2014</v>
      </c>
      <c r="D7" s="242">
        <f>'Расчёт (кг)'!C11</f>
        <v>41791</v>
      </c>
      <c r="E7" s="217">
        <f>'Расчёт (кг)'!D11</f>
        <v>19</v>
      </c>
      <c r="F7" s="223">
        <f>'Расчёт (кг)'!AH11/'Расчёт (кг)'!D11</f>
        <v>0</v>
      </c>
      <c r="G7" s="223">
        <f>'Расчёт (кг)'!AL11/'Расчёт (кг)'!D11</f>
        <v>0</v>
      </c>
      <c r="H7" s="223">
        <f>'Расчёт (ТН)'!AH11/'Расчёт (ТН)'!D11</f>
        <v>0</v>
      </c>
      <c r="I7" s="223">
        <f>'Расчёт (ТН)'!AL11/'Расчёт (ТН)'!D11</f>
        <v>0</v>
      </c>
      <c r="J7" s="223">
        <f t="shared" si="0"/>
        <v>0</v>
      </c>
      <c r="K7" s="223">
        <f t="shared" si="1"/>
        <v>0</v>
      </c>
    </row>
    <row r="8" spans="1:11">
      <c r="A8" s="135" t="str">
        <f t="shared" si="2"/>
        <v>июл</v>
      </c>
      <c r="B8" s="216" t="str">
        <f>'Расчёт (кг)'!B12</f>
        <v>-</v>
      </c>
      <c r="C8" s="216">
        <f t="shared" si="3"/>
        <v>2014</v>
      </c>
      <c r="D8" s="242">
        <f>'Расчёт (кг)'!C12</f>
        <v>41821</v>
      </c>
      <c r="E8" s="217">
        <f>'Расчёт (кг)'!D12</f>
        <v>23</v>
      </c>
      <c r="F8" s="223">
        <f>'Расчёт (кг)'!AH12/'Расчёт (кг)'!D12</f>
        <v>0</v>
      </c>
      <c r="G8" s="223">
        <f>'Расчёт (кг)'!AL12/'Расчёт (кг)'!D12</f>
        <v>0</v>
      </c>
      <c r="H8" s="223">
        <f>'Расчёт (ТН)'!AH12/'Расчёт (ТН)'!D12</f>
        <v>0</v>
      </c>
      <c r="I8" s="223">
        <f>'Расчёт (ТН)'!AL12/'Расчёт (ТН)'!D12</f>
        <v>0</v>
      </c>
      <c r="J8" s="223">
        <f t="shared" si="0"/>
        <v>0</v>
      </c>
      <c r="K8" s="223">
        <f t="shared" si="1"/>
        <v>0</v>
      </c>
    </row>
    <row r="9" spans="1:11">
      <c r="A9" s="135" t="str">
        <f t="shared" si="2"/>
        <v>авг</v>
      </c>
      <c r="B9" s="216" t="str">
        <f>'Расчёт (кг)'!B13</f>
        <v>-</v>
      </c>
      <c r="C9" s="216">
        <f t="shared" si="3"/>
        <v>2014</v>
      </c>
      <c r="D9" s="242">
        <f>'Расчёт (кг)'!C13</f>
        <v>41852</v>
      </c>
      <c r="E9" s="217">
        <f>'Расчёт (кг)'!D13</f>
        <v>21</v>
      </c>
      <c r="F9" s="223">
        <f>'Расчёт (кг)'!AH13/'Расчёт (кг)'!D13</f>
        <v>0</v>
      </c>
      <c r="G9" s="223">
        <f>'Расчёт (кг)'!AL13/'Расчёт (кг)'!D13</f>
        <v>0</v>
      </c>
      <c r="H9" s="223">
        <f>'Расчёт (ТН)'!AH13/'Расчёт (ТН)'!D13</f>
        <v>0</v>
      </c>
      <c r="I9" s="223">
        <f>'Расчёт (ТН)'!AL13/'Расчёт (ТН)'!D13</f>
        <v>0</v>
      </c>
      <c r="J9" s="223">
        <f t="shared" si="0"/>
        <v>0</v>
      </c>
      <c r="K9" s="223">
        <f t="shared" si="1"/>
        <v>0</v>
      </c>
    </row>
    <row r="10" spans="1:11">
      <c r="A10" s="135" t="str">
        <f t="shared" si="2"/>
        <v>сен</v>
      </c>
      <c r="B10" s="216" t="str">
        <f>'Расчёт (кг)'!B14</f>
        <v>-</v>
      </c>
      <c r="C10" s="216">
        <f t="shared" si="3"/>
        <v>2014</v>
      </c>
      <c r="D10" s="242">
        <f>'Расчёт (кг)'!C14</f>
        <v>41883</v>
      </c>
      <c r="E10" s="217">
        <f>'Расчёт (кг)'!D14</f>
        <v>22</v>
      </c>
      <c r="F10" s="223">
        <f>'Расчёт (кг)'!AH14/'Расчёт (кг)'!D14</f>
        <v>0</v>
      </c>
      <c r="G10" s="223">
        <f>'Расчёт (кг)'!AL14/'Расчёт (кг)'!D14</f>
        <v>0</v>
      </c>
      <c r="H10" s="223">
        <f>'Расчёт (ТН)'!AH14/'Расчёт (ТН)'!D14</f>
        <v>0</v>
      </c>
      <c r="I10" s="223">
        <f>'Расчёт (ТН)'!AL14/'Расчёт (ТН)'!D14</f>
        <v>0</v>
      </c>
      <c r="J10" s="223">
        <f t="shared" si="0"/>
        <v>0</v>
      </c>
      <c r="K10" s="223">
        <f t="shared" si="1"/>
        <v>0</v>
      </c>
    </row>
    <row r="11" spans="1:11">
      <c r="A11" s="135" t="str">
        <f t="shared" si="2"/>
        <v>окт</v>
      </c>
      <c r="B11" s="216" t="str">
        <f>'Расчёт (кг)'!B15</f>
        <v>-</v>
      </c>
      <c r="C11" s="216">
        <f t="shared" si="3"/>
        <v>2014</v>
      </c>
      <c r="D11" s="242">
        <f>'Расчёт (кг)'!C15</f>
        <v>41913</v>
      </c>
      <c r="E11" s="217">
        <f>'Расчёт (кг)'!D15</f>
        <v>23</v>
      </c>
      <c r="F11" s="223">
        <f>'Расчёт (кг)'!AH15/'Расчёт (кг)'!D15</f>
        <v>0</v>
      </c>
      <c r="G11" s="223">
        <f>'Расчёт (кг)'!AL15/'Расчёт (кг)'!D15</f>
        <v>0</v>
      </c>
      <c r="H11" s="223">
        <f>'Расчёт (ТН)'!AH15/'Расчёт (ТН)'!D15</f>
        <v>0</v>
      </c>
      <c r="I11" s="223">
        <f>'Расчёт (ТН)'!AL15/'Расчёт (ТН)'!D15</f>
        <v>0</v>
      </c>
      <c r="J11" s="223">
        <f t="shared" si="0"/>
        <v>0</v>
      </c>
      <c r="K11" s="223">
        <f t="shared" si="1"/>
        <v>0</v>
      </c>
    </row>
    <row r="12" spans="1:11">
      <c r="A12" s="135" t="str">
        <f t="shared" si="2"/>
        <v>ноя</v>
      </c>
      <c r="B12" s="216" t="str">
        <f>'Расчёт (кг)'!B16</f>
        <v>-</v>
      </c>
      <c r="C12" s="216">
        <f t="shared" si="3"/>
        <v>2014</v>
      </c>
      <c r="D12" s="242">
        <f>'Расчёт (кг)'!C16</f>
        <v>41944</v>
      </c>
      <c r="E12" s="217">
        <f>'Расчёт (кг)'!D16</f>
        <v>18</v>
      </c>
      <c r="F12" s="223">
        <f>'Расчёт (кг)'!AH16/'Расчёт (кг)'!D16</f>
        <v>0</v>
      </c>
      <c r="G12" s="223">
        <f>'Расчёт (кг)'!AL16/'Расчёт (кг)'!D16</f>
        <v>0</v>
      </c>
      <c r="H12" s="223">
        <f>'Расчёт (ТН)'!AH16/'Расчёт (ТН)'!D16</f>
        <v>0</v>
      </c>
      <c r="I12" s="223">
        <f>'Расчёт (ТН)'!AL16/'Расчёт (ТН)'!D16</f>
        <v>0</v>
      </c>
      <c r="J12" s="223">
        <f t="shared" si="0"/>
        <v>0</v>
      </c>
      <c r="K12" s="223">
        <f t="shared" si="1"/>
        <v>0</v>
      </c>
    </row>
    <row r="13" spans="1:11">
      <c r="A13" s="135" t="str">
        <f t="shared" si="2"/>
        <v>дек</v>
      </c>
      <c r="B13" s="216" t="str">
        <f>'Расчёт (кг)'!B17</f>
        <v>-</v>
      </c>
      <c r="C13" s="216">
        <f t="shared" si="3"/>
        <v>2014</v>
      </c>
      <c r="D13" s="242">
        <f>'Расчёт (кг)'!C17</f>
        <v>41974</v>
      </c>
      <c r="E13" s="217">
        <f>'Расчёт (кг)'!D17</f>
        <v>23</v>
      </c>
      <c r="F13" s="223">
        <f>'Расчёт (кг)'!AH17/'Расчёт (кг)'!D17</f>
        <v>0</v>
      </c>
      <c r="G13" s="223">
        <f>'Расчёт (кг)'!AL17/'Расчёт (кг)'!D17</f>
        <v>0</v>
      </c>
      <c r="H13" s="223">
        <f>'Расчёт (ТН)'!AH17/'Расчёт (ТН)'!D17</f>
        <v>0</v>
      </c>
      <c r="I13" s="223">
        <f>'Расчёт (ТН)'!AL17/'Расчёт (ТН)'!D17</f>
        <v>0</v>
      </c>
      <c r="J13" s="223">
        <f t="shared" si="0"/>
        <v>0</v>
      </c>
      <c r="K13" s="223">
        <f t="shared" si="1"/>
        <v>0</v>
      </c>
    </row>
    <row r="14" spans="1:11">
      <c r="A14" s="135" t="str">
        <f t="shared" si="2"/>
        <v>янв</v>
      </c>
      <c r="B14" s="216" t="str">
        <f>'Расчёт (кг)'!B18</f>
        <v>-</v>
      </c>
      <c r="C14" s="216">
        <f t="shared" si="3"/>
        <v>2015</v>
      </c>
      <c r="D14" s="242">
        <f>'Расчёт (кг)'!C18</f>
        <v>42005</v>
      </c>
      <c r="E14" s="217">
        <f>'Расчёт (кг)'!D18</f>
        <v>15</v>
      </c>
      <c r="F14" s="223">
        <f>'Расчёт (кг)'!AH18/'Расчёт (кг)'!D18</f>
        <v>0</v>
      </c>
      <c r="G14" s="223">
        <f>'Расчёт (кг)'!AL18/'Расчёт (кг)'!D18</f>
        <v>0</v>
      </c>
      <c r="H14" s="223">
        <f>'Расчёт (ТН)'!AH18/'Расчёт (ТН)'!D18</f>
        <v>0</v>
      </c>
      <c r="I14" s="223">
        <f>'Расчёт (ТН)'!AL18/'Расчёт (ТН)'!D18</f>
        <v>0</v>
      </c>
      <c r="J14" s="223">
        <f t="shared" si="0"/>
        <v>0</v>
      </c>
      <c r="K14" s="223">
        <f t="shared" si="1"/>
        <v>0</v>
      </c>
    </row>
    <row r="15" spans="1:11">
      <c r="A15" s="135" t="str">
        <f t="shared" si="2"/>
        <v>фев</v>
      </c>
      <c r="B15" s="216" t="str">
        <f>'Расчёт (кг)'!B19</f>
        <v>-</v>
      </c>
      <c r="C15" s="216">
        <f t="shared" si="3"/>
        <v>2015</v>
      </c>
      <c r="D15" s="242">
        <f>'Расчёт (кг)'!C19</f>
        <v>42036</v>
      </c>
      <c r="E15" s="217">
        <f>'Расчёт (кг)'!D19</f>
        <v>19</v>
      </c>
      <c r="F15" s="223">
        <f>'Расчёт (кг)'!AH19/'Расчёт (кг)'!D19</f>
        <v>0</v>
      </c>
      <c r="G15" s="223">
        <f>'Расчёт (кг)'!AL19/'Расчёт (кг)'!D19</f>
        <v>0</v>
      </c>
      <c r="H15" s="223">
        <f>'Расчёт (ТН)'!AH19/'Расчёт (ТН)'!D19</f>
        <v>0</v>
      </c>
      <c r="I15" s="223">
        <f>'Расчёт (ТН)'!AL19/'Расчёт (ТН)'!D19</f>
        <v>0</v>
      </c>
      <c r="J15" s="223">
        <f t="shared" si="0"/>
        <v>0</v>
      </c>
      <c r="K15" s="223">
        <f t="shared" si="1"/>
        <v>0</v>
      </c>
    </row>
    <row r="16" spans="1:11">
      <c r="A16" s="135" t="str">
        <f t="shared" si="2"/>
        <v>мар</v>
      </c>
      <c r="B16" s="216" t="str">
        <f>'Расчёт (кг)'!B20</f>
        <v>-</v>
      </c>
      <c r="C16" s="216">
        <f t="shared" si="3"/>
        <v>2015</v>
      </c>
      <c r="D16" s="242">
        <f>'Расчёт (кг)'!C20</f>
        <v>42064</v>
      </c>
      <c r="E16" s="217">
        <f>'Расчёт (кг)'!D20</f>
        <v>21</v>
      </c>
      <c r="F16" s="223">
        <f>'Расчёт (кг)'!AH20/'Расчёт (кг)'!D20</f>
        <v>0</v>
      </c>
      <c r="G16" s="223">
        <f>'Расчёт (кг)'!AL20/'Расчёт (кг)'!D20</f>
        <v>0</v>
      </c>
      <c r="H16" s="223">
        <f>'Расчёт (ТН)'!AH20/'Расчёт (ТН)'!D20</f>
        <v>0</v>
      </c>
      <c r="I16" s="223">
        <f>'Расчёт (ТН)'!AL20/'Расчёт (ТН)'!D20</f>
        <v>0</v>
      </c>
      <c r="J16" s="223">
        <f t="shared" si="0"/>
        <v>0</v>
      </c>
      <c r="K16" s="223">
        <f t="shared" si="1"/>
        <v>0</v>
      </c>
    </row>
    <row r="17" spans="1:17">
      <c r="A17" s="135" t="str">
        <f t="shared" si="2"/>
        <v>апр</v>
      </c>
      <c r="B17" s="216" t="str">
        <f>'Расчёт (кг)'!B21</f>
        <v>-</v>
      </c>
      <c r="C17" s="216">
        <f t="shared" si="3"/>
        <v>2015</v>
      </c>
      <c r="D17" s="242">
        <f>'Расчёт (кг)'!C21</f>
        <v>42095</v>
      </c>
      <c r="E17" s="217">
        <f>'Расчёт (кг)'!D21</f>
        <v>22</v>
      </c>
      <c r="F17" s="223">
        <f>'Расчёт (кг)'!AH21/'Расчёт (кг)'!D21</f>
        <v>0</v>
      </c>
      <c r="G17" s="223">
        <f>'Расчёт (кг)'!AL21/'Расчёт (кг)'!D21</f>
        <v>0</v>
      </c>
      <c r="H17" s="223">
        <f>'Расчёт (ТН)'!AH21/'Расчёт (ТН)'!D21</f>
        <v>0</v>
      </c>
      <c r="I17" s="223">
        <f>'Расчёт (ТН)'!AL21/'Расчёт (ТН)'!D21</f>
        <v>0</v>
      </c>
      <c r="J17" s="223">
        <f t="shared" si="0"/>
        <v>0</v>
      </c>
      <c r="K17" s="223">
        <f t="shared" si="1"/>
        <v>0</v>
      </c>
    </row>
    <row r="18" spans="1:17">
      <c r="A18" s="135" t="str">
        <f t="shared" si="2"/>
        <v>май</v>
      </c>
      <c r="B18" s="216" t="str">
        <f>'Расчёт (кг)'!B22</f>
        <v>-</v>
      </c>
      <c r="C18" s="216">
        <f t="shared" si="3"/>
        <v>2015</v>
      </c>
      <c r="D18" s="242">
        <f>'Расчёт (кг)'!C22</f>
        <v>42125</v>
      </c>
      <c r="E18" s="217">
        <f>'Расчёт (кг)'!D22</f>
        <v>18</v>
      </c>
      <c r="F18" s="223">
        <f>'Расчёт (кг)'!AH22/'Расчёт (кг)'!D22</f>
        <v>0</v>
      </c>
      <c r="G18" s="223">
        <f>'Расчёт (кг)'!AL22/'Расчёт (кг)'!D22</f>
        <v>0</v>
      </c>
      <c r="H18" s="223">
        <f>'Расчёт (ТН)'!AH22/'Расчёт (ТН)'!D22</f>
        <v>0</v>
      </c>
      <c r="I18" s="223">
        <f>'Расчёт (ТН)'!AL22/'Расчёт (ТН)'!D22</f>
        <v>0</v>
      </c>
      <c r="J18" s="223">
        <f t="shared" si="0"/>
        <v>0</v>
      </c>
      <c r="K18" s="223">
        <f t="shared" si="1"/>
        <v>0</v>
      </c>
    </row>
    <row r="19" spans="1:17">
      <c r="A19" s="135" t="str">
        <f t="shared" si="2"/>
        <v>июн</v>
      </c>
      <c r="B19" s="216" t="str">
        <f>'Расчёт (кг)'!B23</f>
        <v>-</v>
      </c>
      <c r="C19" s="216">
        <f t="shared" si="3"/>
        <v>2015</v>
      </c>
      <c r="D19" s="242">
        <f>'Расчёт (кг)'!C23</f>
        <v>42156</v>
      </c>
      <c r="E19" s="217">
        <f>'Расчёт (кг)'!D23</f>
        <v>21</v>
      </c>
      <c r="F19" s="223">
        <f>'Расчёт (кг)'!AH23/'Расчёт (кг)'!D23</f>
        <v>0</v>
      </c>
      <c r="G19" s="223">
        <f>'Расчёт (кг)'!AL23/'Расчёт (кг)'!D23</f>
        <v>0</v>
      </c>
      <c r="H19" s="223">
        <f>'Расчёт (ТН)'!AH23/'Расчёт (ТН)'!D23</f>
        <v>0</v>
      </c>
      <c r="I19" s="223">
        <f>'Расчёт (ТН)'!AL23/'Расчёт (ТН)'!D23</f>
        <v>0</v>
      </c>
      <c r="J19" s="223">
        <f t="shared" si="0"/>
        <v>0</v>
      </c>
      <c r="K19" s="223">
        <f t="shared" si="1"/>
        <v>0</v>
      </c>
    </row>
    <row r="20" spans="1:17">
      <c r="A20" s="135" t="str">
        <f t="shared" si="2"/>
        <v>июл</v>
      </c>
      <c r="B20" s="216" t="str">
        <f>'Расчёт (кг)'!B24</f>
        <v>-</v>
      </c>
      <c r="C20" s="216">
        <f t="shared" si="3"/>
        <v>2015</v>
      </c>
      <c r="D20" s="242">
        <f>'Расчёт (кг)'!C24</f>
        <v>42186</v>
      </c>
      <c r="E20" s="217">
        <f>'Расчёт (кг)'!D24</f>
        <v>23</v>
      </c>
      <c r="F20" s="223">
        <f>'Расчёт (кг)'!AH24/'Расчёт (кг)'!D24</f>
        <v>0</v>
      </c>
      <c r="G20" s="223">
        <f>'Расчёт (кг)'!AL24/'Расчёт (кг)'!D24</f>
        <v>0</v>
      </c>
      <c r="H20" s="223">
        <f>'Расчёт (ТН)'!AH24/'Расчёт (ТН)'!D24</f>
        <v>0</v>
      </c>
      <c r="I20" s="223">
        <f>'Расчёт (ТН)'!AL24/'Расчёт (ТН)'!D24</f>
        <v>0</v>
      </c>
      <c r="J20" s="223">
        <f t="shared" si="0"/>
        <v>0</v>
      </c>
      <c r="K20" s="223">
        <f t="shared" si="1"/>
        <v>0</v>
      </c>
    </row>
    <row r="21" spans="1:17">
      <c r="A21" s="135" t="str">
        <f t="shared" si="2"/>
        <v>авг</v>
      </c>
      <c r="B21" s="216" t="str">
        <f>'Расчёт (кг)'!B25</f>
        <v>-</v>
      </c>
      <c r="C21" s="216">
        <f t="shared" si="3"/>
        <v>2015</v>
      </c>
      <c r="D21" s="242">
        <f>'Расчёт (кг)'!C25</f>
        <v>42217</v>
      </c>
      <c r="E21" s="217">
        <f>'Расчёт (кг)'!D25</f>
        <v>21</v>
      </c>
      <c r="F21" s="223">
        <f>'Расчёт (кг)'!AH25/'Расчёт (кг)'!D25</f>
        <v>0</v>
      </c>
      <c r="G21" s="223">
        <f>'Расчёт (кг)'!AL25/'Расчёт (кг)'!D25</f>
        <v>0</v>
      </c>
      <c r="H21" s="223">
        <f>'Расчёт (ТН)'!AH25/'Расчёт (ТН)'!D25</f>
        <v>0</v>
      </c>
      <c r="I21" s="223">
        <f>'Расчёт (ТН)'!AL25/'Расчёт (ТН)'!D25</f>
        <v>0</v>
      </c>
      <c r="J21" s="223">
        <f t="shared" si="0"/>
        <v>0</v>
      </c>
      <c r="K21" s="223">
        <f t="shared" si="1"/>
        <v>0</v>
      </c>
    </row>
    <row r="22" spans="1:17">
      <c r="A22" s="135" t="str">
        <f t="shared" si="2"/>
        <v>сен</v>
      </c>
      <c r="B22" s="216" t="str">
        <f>'Расчёт (кг)'!B26</f>
        <v>-</v>
      </c>
      <c r="C22" s="216">
        <f t="shared" si="3"/>
        <v>2015</v>
      </c>
      <c r="D22" s="242">
        <f>'Расчёт (кг)'!C26</f>
        <v>42248</v>
      </c>
      <c r="E22" s="217">
        <f>'Расчёт (кг)'!D26</f>
        <v>22</v>
      </c>
      <c r="F22" s="223">
        <f>'Расчёт (кг)'!AH26/'Расчёт (кг)'!D26</f>
        <v>0</v>
      </c>
      <c r="G22" s="223">
        <f>'Расчёт (кг)'!AL26/'Расчёт (кг)'!D26</f>
        <v>0</v>
      </c>
      <c r="H22" s="223">
        <f>'Расчёт (ТН)'!AH26/'Расчёт (ТН)'!D26</f>
        <v>0</v>
      </c>
      <c r="I22" s="223">
        <f>'Расчёт (ТН)'!AL26/'Расчёт (ТН)'!D26</f>
        <v>0</v>
      </c>
      <c r="J22" s="223">
        <f t="shared" si="0"/>
        <v>0</v>
      </c>
      <c r="K22" s="223">
        <f t="shared" si="1"/>
        <v>0</v>
      </c>
    </row>
    <row r="23" spans="1:17">
      <c r="A23" s="135" t="str">
        <f t="shared" si="2"/>
        <v>окт</v>
      </c>
      <c r="B23" s="216" t="str">
        <f>'Расчёт (кг)'!B27</f>
        <v>-</v>
      </c>
      <c r="C23" s="216">
        <f t="shared" si="3"/>
        <v>2015</v>
      </c>
      <c r="D23" s="242">
        <f>'Расчёт (кг)'!C27</f>
        <v>42278</v>
      </c>
      <c r="E23" s="217">
        <f>'Расчёт (кг)'!D27</f>
        <v>22</v>
      </c>
      <c r="F23" s="223">
        <f>'Расчёт (кг)'!AH27/'Расчёт (кг)'!D27</f>
        <v>0</v>
      </c>
      <c r="G23" s="223">
        <f>'Расчёт (кг)'!AL27/'Расчёт (кг)'!D27</f>
        <v>0</v>
      </c>
      <c r="H23" s="223">
        <f>'Расчёт (ТН)'!AH27/'Расчёт (ТН)'!D27</f>
        <v>0</v>
      </c>
      <c r="I23" s="223">
        <f>'Расчёт (ТН)'!AL27/'Расчёт (ТН)'!D27</f>
        <v>0</v>
      </c>
      <c r="J23" s="223">
        <f t="shared" si="0"/>
        <v>0</v>
      </c>
      <c r="K23" s="223">
        <f t="shared" si="1"/>
        <v>0</v>
      </c>
    </row>
    <row r="24" spans="1:17">
      <c r="A24" s="135" t="str">
        <f t="shared" si="2"/>
        <v>ноя</v>
      </c>
      <c r="B24" s="216" t="str">
        <f>'Расчёт (кг)'!B28</f>
        <v>-</v>
      </c>
      <c r="C24" s="216">
        <f t="shared" si="3"/>
        <v>2015</v>
      </c>
      <c r="D24" s="242">
        <f>'Расчёт (кг)'!C28</f>
        <v>42309</v>
      </c>
      <c r="E24" s="217">
        <f>'Расчёт (кг)'!D28</f>
        <v>20</v>
      </c>
      <c r="F24" s="223">
        <f>'Расчёт (кг)'!AH28/'Расчёт (кг)'!D28</f>
        <v>0</v>
      </c>
      <c r="G24" s="223">
        <f>'Расчёт (кг)'!AL28/'Расчёт (кг)'!D28</f>
        <v>0</v>
      </c>
      <c r="H24" s="223">
        <f>'Расчёт (ТН)'!AH28/'Расчёт (ТН)'!D28</f>
        <v>0</v>
      </c>
      <c r="I24" s="223">
        <f>'Расчёт (ТН)'!AL28/'Расчёт (ТН)'!D28</f>
        <v>0</v>
      </c>
      <c r="J24" s="223">
        <f t="shared" si="0"/>
        <v>0</v>
      </c>
      <c r="K24" s="223">
        <f t="shared" si="1"/>
        <v>0</v>
      </c>
    </row>
    <row r="25" spans="1:17">
      <c r="A25" s="135" t="str">
        <f t="shared" si="2"/>
        <v>дек</v>
      </c>
      <c r="B25" s="216" t="str">
        <f>'Расчёт (кг)'!B29</f>
        <v>-</v>
      </c>
      <c r="C25" s="216">
        <f t="shared" si="3"/>
        <v>2015</v>
      </c>
      <c r="D25" s="242">
        <f>'Расчёт (кг)'!C29</f>
        <v>42339</v>
      </c>
      <c r="E25" s="217">
        <f>'Расчёт (кг)'!D29</f>
        <v>23</v>
      </c>
      <c r="F25" s="223">
        <f>'Расчёт (кг)'!AH29/'Расчёт (кг)'!D29</f>
        <v>0</v>
      </c>
      <c r="G25" s="223">
        <f>'Расчёт (кг)'!AL29/'Расчёт (кг)'!D29</f>
        <v>0</v>
      </c>
      <c r="H25" s="223">
        <f>'Расчёт (ТН)'!AH29/'Расчёт (ТН)'!D29</f>
        <v>0</v>
      </c>
      <c r="I25" s="223">
        <f>'Расчёт (ТН)'!AL29/'Расчёт (ТН)'!D29</f>
        <v>0</v>
      </c>
      <c r="J25" s="223">
        <f t="shared" si="0"/>
        <v>0</v>
      </c>
      <c r="K25" s="223">
        <f t="shared" si="1"/>
        <v>0</v>
      </c>
      <c r="M25" s="207" t="s">
        <v>142</v>
      </c>
      <c r="N25" s="271" t="s">
        <v>332</v>
      </c>
      <c r="O25" s="243" t="s">
        <v>333</v>
      </c>
      <c r="P25" s="271" t="s">
        <v>332</v>
      </c>
      <c r="Q25" s="243" t="s">
        <v>333</v>
      </c>
    </row>
    <row r="26" spans="1:17">
      <c r="A26" s="135" t="str">
        <f t="shared" si="2"/>
        <v>янв</v>
      </c>
      <c r="B26" s="216" t="str">
        <f>'Расчёт (кг)'!B30</f>
        <v>-</v>
      </c>
      <c r="C26" s="216">
        <f t="shared" si="3"/>
        <v>2016</v>
      </c>
      <c r="D26" s="242">
        <f>'Расчёт (кг)'!C30</f>
        <v>42370</v>
      </c>
      <c r="E26" s="217">
        <f>'Расчёт (кг)'!D30</f>
        <v>15</v>
      </c>
      <c r="F26" s="223">
        <f>'Расчёт (кг)'!AH30/'Расчёт (кг)'!D30</f>
        <v>0</v>
      </c>
      <c r="G26" s="223">
        <f>'Расчёт (кг)'!AL30/'Расчёт (кг)'!D30</f>
        <v>0</v>
      </c>
      <c r="H26" s="223">
        <f>'Расчёт (ТН)'!AH30/'Расчёт (ТН)'!D30</f>
        <v>0</v>
      </c>
      <c r="I26" s="223">
        <f>'Расчёт (ТН)'!AL30/'Расчёт (ТН)'!D30</f>
        <v>0</v>
      </c>
      <c r="J26" s="223">
        <f t="shared" si="0"/>
        <v>0</v>
      </c>
      <c r="K26" s="223">
        <f t="shared" si="1"/>
        <v>0</v>
      </c>
      <c r="M26" s="244">
        <f>'Расчёт (кг)'!C199</f>
        <v>2014</v>
      </c>
      <c r="N26" s="245">
        <f>AVERAGEIF(C:C,M26,J:J)</f>
        <v>0</v>
      </c>
      <c r="O26" s="246">
        <f>AVERAGEIF(C:C,M26,K:K)</f>
        <v>0</v>
      </c>
      <c r="P26" s="247" t="str">
        <f>IFERROR(N26/N25-1,"")</f>
        <v/>
      </c>
      <c r="Q26" s="248" t="str">
        <f>IFERROR(O26/O25-1,"")</f>
        <v/>
      </c>
    </row>
    <row r="27" spans="1:17">
      <c r="A27" s="135" t="str">
        <f t="shared" si="2"/>
        <v>фев</v>
      </c>
      <c r="B27" s="216" t="str">
        <f>'Расчёт (кг)'!B31</f>
        <v>-</v>
      </c>
      <c r="C27" s="216">
        <f t="shared" si="3"/>
        <v>2016</v>
      </c>
      <c r="D27" s="242">
        <f>'Расчёт (кг)'!C31</f>
        <v>42401</v>
      </c>
      <c r="E27" s="217">
        <f>'Расчёт (кг)'!D31</f>
        <v>20</v>
      </c>
      <c r="F27" s="223">
        <f>'Расчёт (кг)'!AH31/'Расчёт (кг)'!D31</f>
        <v>0</v>
      </c>
      <c r="G27" s="223">
        <f>'Расчёт (кг)'!AL31/'Расчёт (кг)'!D31</f>
        <v>0</v>
      </c>
      <c r="H27" s="223">
        <f>'Расчёт (ТН)'!AH31/'Расчёт (ТН)'!D31</f>
        <v>0</v>
      </c>
      <c r="I27" s="223">
        <f>'Расчёт (ТН)'!AL31/'Расчёт (ТН)'!D31</f>
        <v>0</v>
      </c>
      <c r="J27" s="223">
        <f t="shared" si="0"/>
        <v>0</v>
      </c>
      <c r="K27" s="223">
        <f t="shared" si="1"/>
        <v>0</v>
      </c>
      <c r="M27" s="244">
        <f>'Расчёт (кг)'!C200</f>
        <v>2015</v>
      </c>
      <c r="N27" s="245">
        <f t="shared" ref="N27:N35" si="4">AVERAGEIF(C:C,M27,J:J)</f>
        <v>0</v>
      </c>
      <c r="O27" s="246">
        <f t="shared" ref="O27:O35" si="5">AVERAGEIF(C:C,M27,K:K)</f>
        <v>0</v>
      </c>
      <c r="P27" s="247" t="str">
        <f t="shared" ref="P27:P34" si="6">IFERROR(N27/N26-1,"")</f>
        <v/>
      </c>
      <c r="Q27" s="248" t="str">
        <f t="shared" ref="Q27:Q33" si="7">IFERROR(O27/O26-1,"")</f>
        <v/>
      </c>
    </row>
    <row r="28" spans="1:17">
      <c r="A28" s="135" t="str">
        <f t="shared" si="2"/>
        <v>мар</v>
      </c>
      <c r="B28" s="216" t="str">
        <f>'Расчёт (кг)'!B32</f>
        <v>-</v>
      </c>
      <c r="C28" s="216">
        <f t="shared" si="3"/>
        <v>2016</v>
      </c>
      <c r="D28" s="242">
        <f>'Расчёт (кг)'!C32</f>
        <v>42430</v>
      </c>
      <c r="E28" s="217">
        <f>'Расчёт (кг)'!D32</f>
        <v>21</v>
      </c>
      <c r="F28" s="223">
        <f>'Расчёт (кг)'!AH32/'Расчёт (кг)'!D32</f>
        <v>0</v>
      </c>
      <c r="G28" s="223">
        <f>'Расчёт (кг)'!AL32/'Расчёт (кг)'!D32</f>
        <v>0</v>
      </c>
      <c r="H28" s="223">
        <f>'Расчёт (ТН)'!AH32/'Расчёт (ТН)'!D32</f>
        <v>0</v>
      </c>
      <c r="I28" s="223">
        <f>'Расчёт (ТН)'!AL32/'Расчёт (ТН)'!D32</f>
        <v>0</v>
      </c>
      <c r="J28" s="223">
        <f t="shared" si="0"/>
        <v>0</v>
      </c>
      <c r="K28" s="223">
        <f t="shared" si="1"/>
        <v>0</v>
      </c>
      <c r="M28" s="244">
        <f>'Расчёт (кг)'!C201</f>
        <v>2016</v>
      </c>
      <c r="N28" s="245">
        <f t="shared" si="4"/>
        <v>0</v>
      </c>
      <c r="O28" s="246">
        <f t="shared" si="5"/>
        <v>0</v>
      </c>
      <c r="P28" s="247" t="str">
        <f t="shared" si="6"/>
        <v/>
      </c>
      <c r="Q28" s="248" t="str">
        <f t="shared" si="7"/>
        <v/>
      </c>
    </row>
    <row r="29" spans="1:17">
      <c r="A29" s="135" t="str">
        <f t="shared" si="2"/>
        <v>апр</v>
      </c>
      <c r="B29" s="216" t="str">
        <f>'Расчёт (кг)'!B33</f>
        <v>-</v>
      </c>
      <c r="C29" s="216">
        <f t="shared" si="3"/>
        <v>2016</v>
      </c>
      <c r="D29" s="242">
        <f>'Расчёт (кг)'!C33</f>
        <v>42461</v>
      </c>
      <c r="E29" s="217">
        <f>'Расчёт (кг)'!D33</f>
        <v>21</v>
      </c>
      <c r="F29" s="223">
        <f>'Расчёт (кг)'!AH33/'Расчёт (кг)'!D33</f>
        <v>0</v>
      </c>
      <c r="G29" s="223">
        <f>'Расчёт (кг)'!AL33/'Расчёт (кг)'!D33</f>
        <v>0</v>
      </c>
      <c r="H29" s="223">
        <f>'Расчёт (ТН)'!AH33/'Расчёт (ТН)'!D33</f>
        <v>0</v>
      </c>
      <c r="I29" s="223">
        <f>'Расчёт (ТН)'!AL33/'Расчёт (ТН)'!D33</f>
        <v>0</v>
      </c>
      <c r="J29" s="223">
        <f t="shared" si="0"/>
        <v>0</v>
      </c>
      <c r="K29" s="223">
        <f t="shared" si="1"/>
        <v>0</v>
      </c>
      <c r="M29" s="244">
        <f>'Расчёт (кг)'!C202</f>
        <v>2017</v>
      </c>
      <c r="N29" s="245">
        <f t="shared" si="4"/>
        <v>0</v>
      </c>
      <c r="O29" s="246">
        <f t="shared" si="5"/>
        <v>0</v>
      </c>
      <c r="P29" s="247" t="str">
        <f t="shared" si="6"/>
        <v/>
      </c>
      <c r="Q29" s="248" t="str">
        <f t="shared" si="7"/>
        <v/>
      </c>
    </row>
    <row r="30" spans="1:17">
      <c r="A30" s="135" t="str">
        <f t="shared" si="2"/>
        <v>май</v>
      </c>
      <c r="B30" s="216" t="str">
        <f>'Расчёт (кг)'!B34</f>
        <v>-</v>
      </c>
      <c r="C30" s="216">
        <f t="shared" si="3"/>
        <v>2016</v>
      </c>
      <c r="D30" s="242">
        <f>'Расчёт (кг)'!C34</f>
        <v>42491</v>
      </c>
      <c r="E30" s="217">
        <f>'Расчёт (кг)'!D34</f>
        <v>19</v>
      </c>
      <c r="F30" s="223">
        <f>'Расчёт (кг)'!AH34/'Расчёт (кг)'!D34</f>
        <v>0</v>
      </c>
      <c r="G30" s="223">
        <f>'Расчёт (кг)'!AL34/'Расчёт (кг)'!D34</f>
        <v>0</v>
      </c>
      <c r="H30" s="223">
        <f>'Расчёт (ТН)'!AH34/'Расчёт (ТН)'!D34</f>
        <v>0</v>
      </c>
      <c r="I30" s="223">
        <f>'Расчёт (ТН)'!AL34/'Расчёт (ТН)'!D34</f>
        <v>0</v>
      </c>
      <c r="J30" s="223">
        <f t="shared" si="0"/>
        <v>0</v>
      </c>
      <c r="K30" s="223">
        <f t="shared" si="1"/>
        <v>0</v>
      </c>
      <c r="M30" s="244">
        <f>'Расчёт (кг)'!C203</f>
        <v>2018</v>
      </c>
      <c r="N30" s="245">
        <f t="shared" si="4"/>
        <v>0</v>
      </c>
      <c r="O30" s="246">
        <f t="shared" si="5"/>
        <v>0</v>
      </c>
      <c r="P30" s="247" t="str">
        <f t="shared" si="6"/>
        <v/>
      </c>
      <c r="Q30" s="248" t="str">
        <f t="shared" si="7"/>
        <v/>
      </c>
    </row>
    <row r="31" spans="1:17">
      <c r="A31" s="135" t="str">
        <f t="shared" si="2"/>
        <v>июн</v>
      </c>
      <c r="B31" s="216" t="str">
        <f>'Расчёт (кг)'!B35</f>
        <v>-</v>
      </c>
      <c r="C31" s="216">
        <f t="shared" si="3"/>
        <v>2016</v>
      </c>
      <c r="D31" s="242">
        <f>'Расчёт (кг)'!C35</f>
        <v>42522</v>
      </c>
      <c r="E31" s="217">
        <f>'Расчёт (кг)'!D35</f>
        <v>21</v>
      </c>
      <c r="F31" s="223">
        <f>'Расчёт (кг)'!AH35/'Расчёт (кг)'!D35</f>
        <v>0</v>
      </c>
      <c r="G31" s="223">
        <f>'Расчёт (кг)'!AL35/'Расчёт (кг)'!D35</f>
        <v>0</v>
      </c>
      <c r="H31" s="223">
        <f>'Расчёт (ТН)'!AH35/'Расчёт (ТН)'!D35</f>
        <v>0</v>
      </c>
      <c r="I31" s="223">
        <f>'Расчёт (ТН)'!AL35/'Расчёт (ТН)'!D35</f>
        <v>0</v>
      </c>
      <c r="J31" s="223">
        <f t="shared" si="0"/>
        <v>0</v>
      </c>
      <c r="K31" s="223">
        <f t="shared" si="1"/>
        <v>0</v>
      </c>
      <c r="M31" s="244">
        <f>'Расчёт (кг)'!C204</f>
        <v>2019</v>
      </c>
      <c r="N31" s="245">
        <f t="shared" si="4"/>
        <v>0</v>
      </c>
      <c r="O31" s="246">
        <f t="shared" si="5"/>
        <v>0</v>
      </c>
      <c r="P31" s="247" t="str">
        <f t="shared" si="6"/>
        <v/>
      </c>
      <c r="Q31" s="248" t="str">
        <f t="shared" si="7"/>
        <v/>
      </c>
    </row>
    <row r="32" spans="1:17">
      <c r="A32" s="135" t="str">
        <f t="shared" si="2"/>
        <v>июл</v>
      </c>
      <c r="B32" s="216" t="str">
        <f>'Расчёт (кг)'!B36</f>
        <v>-</v>
      </c>
      <c r="C32" s="216">
        <f t="shared" si="3"/>
        <v>2016</v>
      </c>
      <c r="D32" s="242">
        <f>'Расчёт (кг)'!C36</f>
        <v>42552</v>
      </c>
      <c r="E32" s="217">
        <f>'Расчёт (кг)'!D36</f>
        <v>21</v>
      </c>
      <c r="F32" s="223">
        <f>'Расчёт (кг)'!AH36/'Расчёт (кг)'!D36</f>
        <v>0</v>
      </c>
      <c r="G32" s="223">
        <f>'Расчёт (кг)'!AL36/'Расчёт (кг)'!D36</f>
        <v>0</v>
      </c>
      <c r="H32" s="223">
        <f>'Расчёт (ТН)'!AH36/'Расчёт (ТН)'!D36</f>
        <v>0</v>
      </c>
      <c r="I32" s="223">
        <f>'Расчёт (ТН)'!AL36/'Расчёт (ТН)'!D36</f>
        <v>0</v>
      </c>
      <c r="J32" s="223">
        <f t="shared" si="0"/>
        <v>0</v>
      </c>
      <c r="K32" s="223">
        <f t="shared" si="1"/>
        <v>0</v>
      </c>
      <c r="M32" s="244">
        <f>'Расчёт (кг)'!C205</f>
        <v>2020</v>
      </c>
      <c r="N32" s="245">
        <f t="shared" si="4"/>
        <v>0</v>
      </c>
      <c r="O32" s="246">
        <f t="shared" si="5"/>
        <v>0</v>
      </c>
      <c r="P32" s="247" t="str">
        <f t="shared" si="6"/>
        <v/>
      </c>
      <c r="Q32" s="248" t="str">
        <f t="shared" si="7"/>
        <v/>
      </c>
    </row>
    <row r="33" spans="1:17">
      <c r="A33" s="135" t="str">
        <f t="shared" si="2"/>
        <v>авг</v>
      </c>
      <c r="B33" s="216" t="str">
        <f>'Расчёт (кг)'!B37</f>
        <v>-</v>
      </c>
      <c r="C33" s="216">
        <f t="shared" si="3"/>
        <v>2016</v>
      </c>
      <c r="D33" s="242">
        <f>'Расчёт (кг)'!C37</f>
        <v>42583</v>
      </c>
      <c r="E33" s="217">
        <f>'Расчёт (кг)'!D37</f>
        <v>23</v>
      </c>
      <c r="F33" s="223">
        <f>'Расчёт (кг)'!AH37/'Расчёт (кг)'!D37</f>
        <v>0</v>
      </c>
      <c r="G33" s="223">
        <f>'Расчёт (кг)'!AL37/'Расчёт (кг)'!D37</f>
        <v>0</v>
      </c>
      <c r="H33" s="223">
        <f>'Расчёт (ТН)'!AH37/'Расчёт (ТН)'!D37</f>
        <v>0</v>
      </c>
      <c r="I33" s="223">
        <f>'Расчёт (ТН)'!AL37/'Расчёт (ТН)'!D37</f>
        <v>0</v>
      </c>
      <c r="J33" s="223">
        <f t="shared" si="0"/>
        <v>0</v>
      </c>
      <c r="K33" s="223">
        <f t="shared" si="1"/>
        <v>0</v>
      </c>
      <c r="M33" s="244">
        <f>'Расчёт (кг)'!C206</f>
        <v>2021</v>
      </c>
      <c r="N33" s="245">
        <f t="shared" si="4"/>
        <v>0</v>
      </c>
      <c r="O33" s="246">
        <f t="shared" si="5"/>
        <v>0</v>
      </c>
      <c r="P33" s="247" t="str">
        <f t="shared" si="6"/>
        <v/>
      </c>
      <c r="Q33" s="248" t="str">
        <f t="shared" si="7"/>
        <v/>
      </c>
    </row>
    <row r="34" spans="1:17">
      <c r="A34" s="135" t="str">
        <f t="shared" si="2"/>
        <v>сен</v>
      </c>
      <c r="B34" s="216" t="str">
        <f>'Расчёт (кг)'!B38</f>
        <v>-</v>
      </c>
      <c r="C34" s="216">
        <f t="shared" si="3"/>
        <v>2016</v>
      </c>
      <c r="D34" s="242">
        <f>'Расчёт (кг)'!C38</f>
        <v>42614</v>
      </c>
      <c r="E34" s="217">
        <f>'Расчёт (кг)'!D38</f>
        <v>22</v>
      </c>
      <c r="F34" s="223">
        <f>'Расчёт (кг)'!AH38/'Расчёт (кг)'!D38</f>
        <v>0</v>
      </c>
      <c r="G34" s="223">
        <f>'Расчёт (кг)'!AL38/'Расчёт (кг)'!D38</f>
        <v>0</v>
      </c>
      <c r="H34" s="223">
        <f>'Расчёт (ТН)'!AH38/'Расчёт (ТН)'!D38</f>
        <v>0</v>
      </c>
      <c r="I34" s="223">
        <f>'Расчёт (ТН)'!AL38/'Расчёт (ТН)'!D38</f>
        <v>0</v>
      </c>
      <c r="J34" s="223">
        <f t="shared" ref="J34:J65" si="8">IFERROR(F34/H34,0)</f>
        <v>0</v>
      </c>
      <c r="K34" s="223">
        <f t="shared" ref="K34:K65" si="9">IFERROR(G34/I34,0)</f>
        <v>0</v>
      </c>
      <c r="M34" s="244">
        <f>'Расчёт (кг)'!C207</f>
        <v>2022</v>
      </c>
      <c r="N34" s="245">
        <f t="shared" si="4"/>
        <v>0</v>
      </c>
      <c r="O34" s="246">
        <f t="shared" si="5"/>
        <v>0</v>
      </c>
      <c r="P34" s="247" t="str">
        <f t="shared" si="6"/>
        <v/>
      </c>
      <c r="Q34" s="248" t="str">
        <f t="shared" ref="Q34:Q35" si="10">IFERROR(O34/O33-1,"")</f>
        <v/>
      </c>
    </row>
    <row r="35" spans="1:17">
      <c r="A35" s="135" t="str">
        <f t="shared" si="2"/>
        <v>окт</v>
      </c>
      <c r="B35" s="216" t="str">
        <f>'Расчёт (кг)'!B39</f>
        <v>-</v>
      </c>
      <c r="C35" s="216">
        <f t="shared" si="3"/>
        <v>2016</v>
      </c>
      <c r="D35" s="242">
        <f>'Расчёт (кг)'!C39</f>
        <v>42644</v>
      </c>
      <c r="E35" s="217">
        <f>'Расчёт (кг)'!D39</f>
        <v>21</v>
      </c>
      <c r="F35" s="223">
        <f>'Расчёт (кг)'!AH39/'Расчёт (кг)'!D39</f>
        <v>0</v>
      </c>
      <c r="G35" s="223">
        <f>'Расчёт (кг)'!AL39/'Расчёт (кг)'!D39</f>
        <v>0</v>
      </c>
      <c r="H35" s="223">
        <f>'Расчёт (ТН)'!AH39/'Расчёт (ТН)'!D39</f>
        <v>0</v>
      </c>
      <c r="I35" s="223">
        <f>'Расчёт (ТН)'!AL39/'Расчёт (ТН)'!D39</f>
        <v>0</v>
      </c>
      <c r="J35" s="223">
        <f t="shared" si="8"/>
        <v>0</v>
      </c>
      <c r="K35" s="223">
        <f t="shared" si="9"/>
        <v>0</v>
      </c>
      <c r="M35" s="244">
        <f>'Расчёт (кг)'!C208</f>
        <v>2023</v>
      </c>
      <c r="N35" s="245">
        <f t="shared" si="4"/>
        <v>0</v>
      </c>
      <c r="O35" s="246">
        <f t="shared" si="5"/>
        <v>0</v>
      </c>
      <c r="P35" s="247" t="str">
        <f t="shared" ref="P35" si="11">IFERROR(N35/N34-1,"")</f>
        <v/>
      </c>
      <c r="Q35" s="248" t="str">
        <f t="shared" si="10"/>
        <v/>
      </c>
    </row>
    <row r="36" spans="1:17">
      <c r="A36" s="135" t="str">
        <f t="shared" si="2"/>
        <v>ноя</v>
      </c>
      <c r="B36" s="216" t="str">
        <f>'Расчёт (кг)'!B40</f>
        <v>-</v>
      </c>
      <c r="C36" s="216">
        <f t="shared" si="3"/>
        <v>2016</v>
      </c>
      <c r="D36" s="242">
        <f>'Расчёт (кг)'!C40</f>
        <v>42675</v>
      </c>
      <c r="E36" s="217">
        <f>'Расчёт (кг)'!D40</f>
        <v>21</v>
      </c>
      <c r="F36" s="223">
        <f>'Расчёт (кг)'!AH40/'Расчёт (кг)'!D40</f>
        <v>0</v>
      </c>
      <c r="G36" s="223">
        <f>'Расчёт (кг)'!AL40/'Расчёт (кг)'!D40</f>
        <v>0</v>
      </c>
      <c r="H36" s="223">
        <f>'Расчёт (ТН)'!AH40/'Расчёт (ТН)'!D40</f>
        <v>0</v>
      </c>
      <c r="I36" s="223">
        <f>'Расчёт (ТН)'!AL40/'Расчёт (ТН)'!D40</f>
        <v>0</v>
      </c>
      <c r="J36" s="223">
        <f t="shared" si="8"/>
        <v>0</v>
      </c>
      <c r="K36" s="223">
        <f t="shared" si="9"/>
        <v>0</v>
      </c>
      <c r="M36" s="244">
        <f>'Расчёт (кг)'!C209</f>
        <v>2024</v>
      </c>
      <c r="N36" s="245">
        <f t="shared" ref="N36:N41" si="12">AVERAGEIF(C:C,M36,J:J)</f>
        <v>0</v>
      </c>
      <c r="O36" s="246">
        <f t="shared" ref="O36:O41" si="13">AVERAGEIF(C:C,M36,K:K)</f>
        <v>0</v>
      </c>
      <c r="P36" s="247" t="str">
        <f t="shared" ref="P36:P41" si="14">IFERROR(N36/N35-1,"")</f>
        <v/>
      </c>
      <c r="Q36" s="248" t="str">
        <f t="shared" ref="Q36:Q41" si="15">IFERROR(O36/O35-1,"")</f>
        <v/>
      </c>
    </row>
    <row r="37" spans="1:17">
      <c r="A37" s="135" t="str">
        <f t="shared" si="2"/>
        <v>дек</v>
      </c>
      <c r="B37" s="216" t="str">
        <f>'Расчёт (кг)'!B41</f>
        <v>-</v>
      </c>
      <c r="C37" s="216">
        <f t="shared" si="3"/>
        <v>2016</v>
      </c>
      <c r="D37" s="242">
        <f>'Расчёт (кг)'!C41</f>
        <v>42705</v>
      </c>
      <c r="E37" s="217">
        <f>'Расчёт (кг)'!D41</f>
        <v>22</v>
      </c>
      <c r="F37" s="223">
        <f>'Расчёт (кг)'!AH41/'Расчёт (кг)'!D41</f>
        <v>0</v>
      </c>
      <c r="G37" s="223">
        <f>'Расчёт (кг)'!AL41/'Расчёт (кг)'!D41</f>
        <v>0</v>
      </c>
      <c r="H37" s="223">
        <f>'Расчёт (ТН)'!AH41/'Расчёт (ТН)'!D41</f>
        <v>0</v>
      </c>
      <c r="I37" s="223">
        <f>'Расчёт (ТН)'!AL41/'Расчёт (ТН)'!D41</f>
        <v>0</v>
      </c>
      <c r="J37" s="223">
        <f t="shared" si="8"/>
        <v>0</v>
      </c>
      <c r="K37" s="223">
        <f t="shared" si="9"/>
        <v>0</v>
      </c>
      <c r="M37" s="244">
        <f>'Расчёт (кг)'!C210</f>
        <v>2025</v>
      </c>
      <c r="N37" s="245">
        <f t="shared" si="12"/>
        <v>0</v>
      </c>
      <c r="O37" s="246">
        <f t="shared" si="13"/>
        <v>0</v>
      </c>
      <c r="P37" s="247" t="str">
        <f t="shared" si="14"/>
        <v/>
      </c>
      <c r="Q37" s="248" t="str">
        <f t="shared" si="15"/>
        <v/>
      </c>
    </row>
    <row r="38" spans="1:17">
      <c r="A38" s="135" t="str">
        <f t="shared" si="2"/>
        <v>янв</v>
      </c>
      <c r="B38" s="216" t="str">
        <f>'Расчёт (кг)'!B42</f>
        <v>-</v>
      </c>
      <c r="C38" s="216">
        <f t="shared" si="3"/>
        <v>2017</v>
      </c>
      <c r="D38" s="242">
        <f>'Расчёт (кг)'!C42</f>
        <v>42736</v>
      </c>
      <c r="E38" s="217">
        <f>'Расчёт (кг)'!D42</f>
        <v>17</v>
      </c>
      <c r="F38" s="223">
        <f>'Расчёт (кг)'!AH42/'Расчёт (кг)'!D42</f>
        <v>0</v>
      </c>
      <c r="G38" s="223">
        <f>'Расчёт (кг)'!AL42/'Расчёт (кг)'!D42</f>
        <v>0</v>
      </c>
      <c r="H38" s="223">
        <f>'Расчёт (ТН)'!AH42/'Расчёт (ТН)'!D42</f>
        <v>0</v>
      </c>
      <c r="I38" s="223">
        <f>'Расчёт (ТН)'!AL42/'Расчёт (ТН)'!D42</f>
        <v>0</v>
      </c>
      <c r="J38" s="223">
        <f t="shared" si="8"/>
        <v>0</v>
      </c>
      <c r="K38" s="223">
        <f t="shared" si="9"/>
        <v>0</v>
      </c>
      <c r="M38" s="244">
        <f>'Расчёт (кг)'!C211</f>
        <v>2026</v>
      </c>
      <c r="N38" s="245">
        <f t="shared" si="12"/>
        <v>0</v>
      </c>
      <c r="O38" s="246">
        <f t="shared" si="13"/>
        <v>0</v>
      </c>
      <c r="P38" s="247" t="str">
        <f t="shared" si="14"/>
        <v/>
      </c>
      <c r="Q38" s="248" t="str">
        <f t="shared" si="15"/>
        <v/>
      </c>
    </row>
    <row r="39" spans="1:17">
      <c r="A39" s="135" t="str">
        <f t="shared" si="2"/>
        <v>фев</v>
      </c>
      <c r="B39" s="216" t="str">
        <f>'Расчёт (кг)'!B43</f>
        <v>-</v>
      </c>
      <c r="C39" s="216">
        <f t="shared" si="3"/>
        <v>2017</v>
      </c>
      <c r="D39" s="242">
        <f>'Расчёт (кг)'!C43</f>
        <v>42767</v>
      </c>
      <c r="E39" s="217">
        <f>'Расчёт (кг)'!D43</f>
        <v>18</v>
      </c>
      <c r="F39" s="223">
        <f>'Расчёт (кг)'!AH43/'Расчёт (кг)'!D43</f>
        <v>0</v>
      </c>
      <c r="G39" s="223">
        <f>'Расчёт (кг)'!AL43/'Расчёт (кг)'!D43</f>
        <v>0</v>
      </c>
      <c r="H39" s="223">
        <f>'Расчёт (ТН)'!AH43/'Расчёт (ТН)'!D43</f>
        <v>0</v>
      </c>
      <c r="I39" s="223">
        <f>'Расчёт (ТН)'!AL43/'Расчёт (ТН)'!D43</f>
        <v>0</v>
      </c>
      <c r="J39" s="223">
        <f t="shared" si="8"/>
        <v>0</v>
      </c>
      <c r="K39" s="223">
        <f t="shared" si="9"/>
        <v>0</v>
      </c>
      <c r="M39" s="244">
        <f>'Расчёт (кг)'!C212</f>
        <v>2027</v>
      </c>
      <c r="N39" s="245">
        <f t="shared" si="12"/>
        <v>0</v>
      </c>
      <c r="O39" s="246">
        <f t="shared" si="13"/>
        <v>0</v>
      </c>
      <c r="P39" s="247" t="str">
        <f t="shared" si="14"/>
        <v/>
      </c>
      <c r="Q39" s="248" t="str">
        <f t="shared" si="15"/>
        <v/>
      </c>
    </row>
    <row r="40" spans="1:17">
      <c r="A40" s="135" t="str">
        <f t="shared" si="2"/>
        <v>мар</v>
      </c>
      <c r="B40" s="216" t="str">
        <f>'Расчёт (кг)'!B44</f>
        <v>-</v>
      </c>
      <c r="C40" s="216">
        <f t="shared" si="3"/>
        <v>2017</v>
      </c>
      <c r="D40" s="242">
        <f>'Расчёт (кг)'!C44</f>
        <v>42795</v>
      </c>
      <c r="E40" s="217">
        <f>'Расчёт (кг)'!D44</f>
        <v>22</v>
      </c>
      <c r="F40" s="223">
        <f>'Расчёт (кг)'!AH44/'Расчёт (кг)'!D44</f>
        <v>0</v>
      </c>
      <c r="G40" s="223">
        <f>'Расчёт (кг)'!AL44/'Расчёт (кг)'!D44</f>
        <v>0</v>
      </c>
      <c r="H40" s="223">
        <f>'Расчёт (ТН)'!AH44/'Расчёт (ТН)'!D44</f>
        <v>0</v>
      </c>
      <c r="I40" s="223">
        <f>'Расчёт (ТН)'!AL44/'Расчёт (ТН)'!D44</f>
        <v>0</v>
      </c>
      <c r="J40" s="223">
        <f t="shared" si="8"/>
        <v>0</v>
      </c>
      <c r="K40" s="223">
        <f t="shared" si="9"/>
        <v>0</v>
      </c>
      <c r="M40" s="244">
        <f>'Расчёт (кг)'!C213</f>
        <v>2028</v>
      </c>
      <c r="N40" s="245">
        <f t="shared" si="12"/>
        <v>0</v>
      </c>
      <c r="O40" s="246">
        <f t="shared" si="13"/>
        <v>0</v>
      </c>
      <c r="P40" s="247" t="str">
        <f t="shared" si="14"/>
        <v/>
      </c>
      <c r="Q40" s="248" t="str">
        <f t="shared" si="15"/>
        <v/>
      </c>
    </row>
    <row r="41" spans="1:17">
      <c r="A41" s="135" t="str">
        <f t="shared" si="2"/>
        <v>апр</v>
      </c>
      <c r="B41" s="216" t="str">
        <f>'Расчёт (кг)'!B45</f>
        <v>-</v>
      </c>
      <c r="C41" s="216">
        <f t="shared" si="3"/>
        <v>2017</v>
      </c>
      <c r="D41" s="242">
        <f>'Расчёт (кг)'!C45</f>
        <v>42826</v>
      </c>
      <c r="E41" s="217">
        <f>'Расчёт (кг)'!D45</f>
        <v>20</v>
      </c>
      <c r="F41" s="223">
        <f>'Расчёт (кг)'!AH45/'Расчёт (кг)'!D45</f>
        <v>0</v>
      </c>
      <c r="G41" s="223">
        <f>'Расчёт (кг)'!AL45/'Расчёт (кг)'!D45</f>
        <v>0</v>
      </c>
      <c r="H41" s="223">
        <f>'Расчёт (ТН)'!AH45/'Расчёт (ТН)'!D45</f>
        <v>0</v>
      </c>
      <c r="I41" s="223">
        <f>'Расчёт (ТН)'!AL45/'Расчёт (ТН)'!D45</f>
        <v>0</v>
      </c>
      <c r="J41" s="223">
        <f t="shared" si="8"/>
        <v>0</v>
      </c>
      <c r="K41" s="223">
        <f t="shared" si="9"/>
        <v>0</v>
      </c>
      <c r="M41" s="249">
        <f>'Расчёт (кг)'!C214</f>
        <v>2029</v>
      </c>
      <c r="N41" s="250">
        <f t="shared" si="12"/>
        <v>0</v>
      </c>
      <c r="O41" s="251">
        <f t="shared" si="13"/>
        <v>0</v>
      </c>
      <c r="P41" s="252" t="str">
        <f t="shared" si="14"/>
        <v/>
      </c>
      <c r="Q41" s="253" t="str">
        <f t="shared" si="15"/>
        <v/>
      </c>
    </row>
    <row r="42" spans="1:17">
      <c r="A42" s="135" t="str">
        <f t="shared" si="2"/>
        <v>май</v>
      </c>
      <c r="B42" s="216" t="str">
        <f>'Расчёт (кг)'!B46</f>
        <v>-</v>
      </c>
      <c r="C42" s="216">
        <f t="shared" si="3"/>
        <v>2017</v>
      </c>
      <c r="D42" s="242">
        <f>'Расчёт (кг)'!C46</f>
        <v>42856</v>
      </c>
      <c r="E42" s="217">
        <f>'Расчёт (кг)'!D46</f>
        <v>20</v>
      </c>
      <c r="F42" s="223">
        <f>'Расчёт (кг)'!AH46/'Расчёт (кг)'!D46</f>
        <v>0</v>
      </c>
      <c r="G42" s="223">
        <f>'Расчёт (кг)'!AL46/'Расчёт (кг)'!D46</f>
        <v>0</v>
      </c>
      <c r="H42" s="223">
        <f>'Расчёт (ТН)'!AH46/'Расчёт (ТН)'!D46</f>
        <v>0</v>
      </c>
      <c r="I42" s="223">
        <f>'Расчёт (ТН)'!AL46/'Расчёт (ТН)'!D46</f>
        <v>0</v>
      </c>
      <c r="J42" s="223">
        <f t="shared" si="8"/>
        <v>0</v>
      </c>
      <c r="K42" s="223">
        <f t="shared" si="9"/>
        <v>0</v>
      </c>
    </row>
    <row r="43" spans="1:17">
      <c r="A43" s="135" t="str">
        <f t="shared" si="2"/>
        <v>июн</v>
      </c>
      <c r="B43" s="216" t="str">
        <f>'Расчёт (кг)'!B47</f>
        <v>-</v>
      </c>
      <c r="C43" s="216">
        <f t="shared" si="3"/>
        <v>2017</v>
      </c>
      <c r="D43" s="242">
        <f>'Расчёт (кг)'!C47</f>
        <v>42887</v>
      </c>
      <c r="E43" s="217">
        <f>'Расчёт (кг)'!D47</f>
        <v>21</v>
      </c>
      <c r="F43" s="223">
        <f>'Расчёт (кг)'!AH47/'Расчёт (кг)'!D47</f>
        <v>0</v>
      </c>
      <c r="G43" s="223">
        <f>'Расчёт (кг)'!AL47/'Расчёт (кг)'!D47</f>
        <v>0</v>
      </c>
      <c r="H43" s="223">
        <f>'Расчёт (ТН)'!AH47/'Расчёт (ТН)'!D47</f>
        <v>0</v>
      </c>
      <c r="I43" s="223">
        <f>'Расчёт (ТН)'!AL47/'Расчёт (ТН)'!D47</f>
        <v>0</v>
      </c>
      <c r="J43" s="223">
        <f t="shared" si="8"/>
        <v>0</v>
      </c>
      <c r="K43" s="223">
        <f t="shared" si="9"/>
        <v>0</v>
      </c>
    </row>
    <row r="44" spans="1:17">
      <c r="A44" s="135" t="str">
        <f t="shared" si="2"/>
        <v>июл</v>
      </c>
      <c r="B44" s="216" t="str">
        <f>'Расчёт (кг)'!B48</f>
        <v>-</v>
      </c>
      <c r="C44" s="216">
        <f t="shared" si="3"/>
        <v>2017</v>
      </c>
      <c r="D44" s="242">
        <f>'Расчёт (кг)'!C48</f>
        <v>42917</v>
      </c>
      <c r="E44" s="217">
        <f>'Расчёт (кг)'!D48</f>
        <v>21</v>
      </c>
      <c r="F44" s="223">
        <f>'Расчёт (кг)'!AH48/'Расчёт (кг)'!D48</f>
        <v>0</v>
      </c>
      <c r="G44" s="223">
        <f>'Расчёт (кг)'!AL48/'Расчёт (кг)'!D48</f>
        <v>0</v>
      </c>
      <c r="H44" s="223">
        <f>'Расчёт (ТН)'!AH48/'Расчёт (ТН)'!D48</f>
        <v>0</v>
      </c>
      <c r="I44" s="223">
        <f>'Расчёт (ТН)'!AL48/'Расчёт (ТН)'!D48</f>
        <v>0</v>
      </c>
      <c r="J44" s="223">
        <f t="shared" si="8"/>
        <v>0</v>
      </c>
      <c r="K44" s="223">
        <f t="shared" si="9"/>
        <v>0</v>
      </c>
    </row>
    <row r="45" spans="1:17">
      <c r="A45" s="135" t="str">
        <f t="shared" si="2"/>
        <v>авг</v>
      </c>
      <c r="B45" s="216" t="str">
        <f>'Расчёт (кг)'!B49</f>
        <v>-</v>
      </c>
      <c r="C45" s="216">
        <f t="shared" si="3"/>
        <v>2017</v>
      </c>
      <c r="D45" s="242">
        <f>'Расчёт (кг)'!C49</f>
        <v>42948</v>
      </c>
      <c r="E45" s="217">
        <f>'Расчёт (кг)'!D49</f>
        <v>23</v>
      </c>
      <c r="F45" s="223">
        <f>'Расчёт (кг)'!AH49/'Расчёт (кг)'!D49</f>
        <v>0</v>
      </c>
      <c r="G45" s="223">
        <f>'Расчёт (кг)'!AL49/'Расчёт (кг)'!D49</f>
        <v>0</v>
      </c>
      <c r="H45" s="223">
        <f>'Расчёт (ТН)'!AH49/'Расчёт (ТН)'!D49</f>
        <v>0</v>
      </c>
      <c r="I45" s="223">
        <f>'Расчёт (ТН)'!AL49/'Расчёт (ТН)'!D49</f>
        <v>0</v>
      </c>
      <c r="J45" s="223">
        <f t="shared" si="8"/>
        <v>0</v>
      </c>
      <c r="K45" s="223">
        <f t="shared" si="9"/>
        <v>0</v>
      </c>
    </row>
    <row r="46" spans="1:17">
      <c r="A46" s="135" t="str">
        <f t="shared" si="2"/>
        <v>сен</v>
      </c>
      <c r="B46" s="216" t="str">
        <f>'Расчёт (кг)'!B50</f>
        <v>-</v>
      </c>
      <c r="C46" s="216">
        <f t="shared" si="3"/>
        <v>2017</v>
      </c>
      <c r="D46" s="242">
        <f>'Расчёт (кг)'!C50</f>
        <v>42979</v>
      </c>
      <c r="E46" s="217">
        <f>'Расчёт (кг)'!D50</f>
        <v>21</v>
      </c>
      <c r="F46" s="223">
        <f>'Расчёт (кг)'!AH50/'Расчёт (кг)'!D50</f>
        <v>0</v>
      </c>
      <c r="G46" s="223">
        <f>'Расчёт (кг)'!AL50/'Расчёт (кг)'!D50</f>
        <v>0</v>
      </c>
      <c r="H46" s="223">
        <f>'Расчёт (ТН)'!AH50/'Расчёт (ТН)'!D50</f>
        <v>0</v>
      </c>
      <c r="I46" s="223">
        <f>'Расчёт (ТН)'!AL50/'Расчёт (ТН)'!D50</f>
        <v>0</v>
      </c>
      <c r="J46" s="223">
        <f t="shared" si="8"/>
        <v>0</v>
      </c>
      <c r="K46" s="223">
        <f t="shared" si="9"/>
        <v>0</v>
      </c>
    </row>
    <row r="47" spans="1:17">
      <c r="A47" s="135" t="str">
        <f t="shared" si="2"/>
        <v>окт</v>
      </c>
      <c r="B47" s="216" t="str">
        <f>'Расчёт (кг)'!B51</f>
        <v>-</v>
      </c>
      <c r="C47" s="216">
        <f t="shared" si="3"/>
        <v>2017</v>
      </c>
      <c r="D47" s="242">
        <f>'Расчёт (кг)'!C51</f>
        <v>43009</v>
      </c>
      <c r="E47" s="217">
        <f>'Расчёт (кг)'!D51</f>
        <v>22</v>
      </c>
      <c r="F47" s="223">
        <f>'Расчёт (кг)'!AH51/'Расчёт (кг)'!D51</f>
        <v>0</v>
      </c>
      <c r="G47" s="223">
        <f>'Расчёт (кг)'!AL51/'Расчёт (кг)'!D51</f>
        <v>0</v>
      </c>
      <c r="H47" s="223">
        <f>'Расчёт (ТН)'!AH51/'Расчёт (ТН)'!D51</f>
        <v>0</v>
      </c>
      <c r="I47" s="223">
        <f>'Расчёт (ТН)'!AL51/'Расчёт (ТН)'!D51</f>
        <v>0</v>
      </c>
      <c r="J47" s="223">
        <f t="shared" si="8"/>
        <v>0</v>
      </c>
      <c r="K47" s="223">
        <f t="shared" si="9"/>
        <v>0</v>
      </c>
    </row>
    <row r="48" spans="1:17">
      <c r="A48" s="135" t="str">
        <f t="shared" si="2"/>
        <v>ноя</v>
      </c>
      <c r="B48" s="216" t="str">
        <f>'Расчёт (кг)'!B52</f>
        <v>-</v>
      </c>
      <c r="C48" s="216">
        <f t="shared" si="3"/>
        <v>2017</v>
      </c>
      <c r="D48" s="242">
        <f>'Расчёт (кг)'!C52</f>
        <v>43040</v>
      </c>
      <c r="E48" s="217">
        <f>'Расчёт (кг)'!D52</f>
        <v>21</v>
      </c>
      <c r="F48" s="223">
        <f>'Расчёт (кг)'!AH52/'Расчёт (кг)'!D52</f>
        <v>0</v>
      </c>
      <c r="G48" s="223">
        <f>'Расчёт (кг)'!AL52/'Расчёт (кг)'!D52</f>
        <v>0</v>
      </c>
      <c r="H48" s="223">
        <f>'Расчёт (ТН)'!AH52/'Расчёт (ТН)'!D52</f>
        <v>0</v>
      </c>
      <c r="I48" s="223">
        <f>'Расчёт (ТН)'!AL52/'Расчёт (ТН)'!D52</f>
        <v>0</v>
      </c>
      <c r="J48" s="223">
        <f t="shared" si="8"/>
        <v>0</v>
      </c>
      <c r="K48" s="223">
        <f t="shared" si="9"/>
        <v>0</v>
      </c>
    </row>
    <row r="49" spans="1:11">
      <c r="A49" s="135" t="str">
        <f t="shared" si="2"/>
        <v>дек</v>
      </c>
      <c r="B49" s="216" t="str">
        <f>'Расчёт (кг)'!B53</f>
        <v>-</v>
      </c>
      <c r="C49" s="216">
        <f t="shared" si="3"/>
        <v>2017</v>
      </c>
      <c r="D49" s="242">
        <f>'Расчёт (кг)'!C53</f>
        <v>43070</v>
      </c>
      <c r="E49" s="217">
        <f>'Расчёт (кг)'!D53</f>
        <v>21</v>
      </c>
      <c r="F49" s="223">
        <f>'Расчёт (кг)'!AH53/'Расчёт (кг)'!D53</f>
        <v>0</v>
      </c>
      <c r="G49" s="223">
        <f>'Расчёт (кг)'!AL53/'Расчёт (кг)'!D53</f>
        <v>0</v>
      </c>
      <c r="H49" s="223">
        <f>'Расчёт (ТН)'!AH53/'Расчёт (ТН)'!D53</f>
        <v>0</v>
      </c>
      <c r="I49" s="223">
        <f>'Расчёт (ТН)'!AL53/'Расчёт (ТН)'!D53</f>
        <v>0</v>
      </c>
      <c r="J49" s="223">
        <f t="shared" si="8"/>
        <v>0</v>
      </c>
      <c r="K49" s="223">
        <f t="shared" si="9"/>
        <v>0</v>
      </c>
    </row>
    <row r="50" spans="1:11">
      <c r="A50" s="135" t="str">
        <f t="shared" si="2"/>
        <v>янв</v>
      </c>
      <c r="B50" s="216" t="str">
        <f>'Расчёт (кг)'!B54</f>
        <v>-</v>
      </c>
      <c r="C50" s="216">
        <f t="shared" si="3"/>
        <v>2018</v>
      </c>
      <c r="D50" s="242">
        <f>'Расчёт (кг)'!C54</f>
        <v>43101</v>
      </c>
      <c r="E50" s="217">
        <f>'Расчёт (кг)'!D54</f>
        <v>17</v>
      </c>
      <c r="F50" s="223">
        <f>'Расчёт (кг)'!AH54/'Расчёт (кг)'!D54</f>
        <v>0</v>
      </c>
      <c r="G50" s="223">
        <f>'Расчёт (кг)'!AL54/'Расчёт (кг)'!D54</f>
        <v>0</v>
      </c>
      <c r="H50" s="223">
        <f>'Расчёт (ТН)'!AH54/'Расчёт (ТН)'!D54</f>
        <v>0</v>
      </c>
      <c r="I50" s="223">
        <f>'Расчёт (ТН)'!AL54/'Расчёт (ТН)'!D54</f>
        <v>0</v>
      </c>
      <c r="J50" s="223">
        <f t="shared" si="8"/>
        <v>0</v>
      </c>
      <c r="K50" s="223">
        <f t="shared" si="9"/>
        <v>0</v>
      </c>
    </row>
    <row r="51" spans="1:11">
      <c r="A51" s="135" t="str">
        <f t="shared" si="2"/>
        <v>фев</v>
      </c>
      <c r="B51" s="216" t="str">
        <f>'Расчёт (кг)'!B55</f>
        <v>-</v>
      </c>
      <c r="C51" s="216">
        <f t="shared" si="3"/>
        <v>2018</v>
      </c>
      <c r="D51" s="242">
        <f>'Расчёт (кг)'!C55</f>
        <v>43132</v>
      </c>
      <c r="E51" s="217">
        <f>'Расчёт (кг)'!D55</f>
        <v>19</v>
      </c>
      <c r="F51" s="223">
        <f>'Расчёт (кг)'!AH55/'Расчёт (кг)'!D55</f>
        <v>0</v>
      </c>
      <c r="G51" s="223">
        <f>'Расчёт (кг)'!AL55/'Расчёт (кг)'!D55</f>
        <v>0</v>
      </c>
      <c r="H51" s="223">
        <f>'Расчёт (ТН)'!AH55/'Расчёт (ТН)'!D55</f>
        <v>0</v>
      </c>
      <c r="I51" s="223">
        <f>'Расчёт (ТН)'!AL55/'Расчёт (ТН)'!D55</f>
        <v>0</v>
      </c>
      <c r="J51" s="223">
        <f t="shared" si="8"/>
        <v>0</v>
      </c>
      <c r="K51" s="223">
        <f t="shared" si="9"/>
        <v>0</v>
      </c>
    </row>
    <row r="52" spans="1:11">
      <c r="A52" s="135" t="str">
        <f t="shared" si="2"/>
        <v>мар</v>
      </c>
      <c r="B52" s="216" t="str">
        <f>'Расчёт (кг)'!B56</f>
        <v>-</v>
      </c>
      <c r="C52" s="216">
        <f t="shared" si="3"/>
        <v>2018</v>
      </c>
      <c r="D52" s="242">
        <f>'Расчёт (кг)'!C56</f>
        <v>43160</v>
      </c>
      <c r="E52" s="217">
        <f>'Расчёт (кг)'!D56</f>
        <v>20</v>
      </c>
      <c r="F52" s="223">
        <f>'Расчёт (кг)'!AH56/'Расчёт (кг)'!D56</f>
        <v>0</v>
      </c>
      <c r="G52" s="223">
        <f>'Расчёт (кг)'!AL56/'Расчёт (кг)'!D56</f>
        <v>0</v>
      </c>
      <c r="H52" s="223">
        <f>'Расчёт (ТН)'!AH56/'Расчёт (ТН)'!D56</f>
        <v>0</v>
      </c>
      <c r="I52" s="223">
        <f>'Расчёт (ТН)'!AL56/'Расчёт (ТН)'!D56</f>
        <v>0</v>
      </c>
      <c r="J52" s="223">
        <f t="shared" si="8"/>
        <v>0</v>
      </c>
      <c r="K52" s="223">
        <f t="shared" si="9"/>
        <v>0</v>
      </c>
    </row>
    <row r="53" spans="1:11">
      <c r="A53" s="135" t="str">
        <f t="shared" si="2"/>
        <v>апр</v>
      </c>
      <c r="B53" s="216" t="str">
        <f>'Расчёт (кг)'!B57</f>
        <v>-</v>
      </c>
      <c r="C53" s="216">
        <f t="shared" si="3"/>
        <v>2018</v>
      </c>
      <c r="D53" s="242">
        <f>'Расчёт (кг)'!C57</f>
        <v>43191</v>
      </c>
      <c r="E53" s="217">
        <f>'Расчёт (кг)'!D57</f>
        <v>21</v>
      </c>
      <c r="F53" s="223">
        <f>'Расчёт (кг)'!AH57/'Расчёт (кг)'!D57</f>
        <v>0</v>
      </c>
      <c r="G53" s="223">
        <f>'Расчёт (кг)'!AL57/'Расчёт (кг)'!D57</f>
        <v>0</v>
      </c>
      <c r="H53" s="223">
        <f>'Расчёт (ТН)'!AH57/'Расчёт (ТН)'!D57</f>
        <v>0</v>
      </c>
      <c r="I53" s="223">
        <f>'Расчёт (ТН)'!AL57/'Расчёт (ТН)'!D57</f>
        <v>0</v>
      </c>
      <c r="J53" s="223">
        <f t="shared" si="8"/>
        <v>0</v>
      </c>
      <c r="K53" s="223">
        <f t="shared" si="9"/>
        <v>0</v>
      </c>
    </row>
    <row r="54" spans="1:11">
      <c r="A54" s="135" t="str">
        <f t="shared" si="2"/>
        <v>май</v>
      </c>
      <c r="B54" s="216" t="str">
        <f>'Расчёт (кг)'!B58</f>
        <v>-</v>
      </c>
      <c r="C54" s="216">
        <f t="shared" si="3"/>
        <v>2018</v>
      </c>
      <c r="D54" s="242">
        <f>'Расчёт (кг)'!C58</f>
        <v>43221</v>
      </c>
      <c r="E54" s="217">
        <f>'Расчёт (кг)'!D58</f>
        <v>20</v>
      </c>
      <c r="F54" s="223">
        <f>'Расчёт (кг)'!AH58/'Расчёт (кг)'!D58</f>
        <v>0</v>
      </c>
      <c r="G54" s="223">
        <f>'Расчёт (кг)'!AL58/'Расчёт (кг)'!D58</f>
        <v>0</v>
      </c>
      <c r="H54" s="223">
        <f>'Расчёт (ТН)'!AH58/'Расчёт (ТН)'!D58</f>
        <v>0</v>
      </c>
      <c r="I54" s="223">
        <f>'Расчёт (ТН)'!AL58/'Расчёт (ТН)'!D58</f>
        <v>0</v>
      </c>
      <c r="J54" s="223">
        <f t="shared" si="8"/>
        <v>0</v>
      </c>
      <c r="K54" s="223">
        <f t="shared" si="9"/>
        <v>0</v>
      </c>
    </row>
    <row r="55" spans="1:11">
      <c r="A55" s="135" t="str">
        <f t="shared" si="2"/>
        <v>июн</v>
      </c>
      <c r="B55" s="216" t="str">
        <f>'Расчёт (кг)'!B59</f>
        <v>-</v>
      </c>
      <c r="C55" s="216">
        <f t="shared" si="3"/>
        <v>2018</v>
      </c>
      <c r="D55" s="242">
        <f>'Расчёт (кг)'!C59</f>
        <v>43252</v>
      </c>
      <c r="E55" s="217">
        <f>'Расчёт (кг)'!D59</f>
        <v>20</v>
      </c>
      <c r="F55" s="223">
        <f>'Расчёт (кг)'!AH59/'Расчёт (кг)'!D59</f>
        <v>0</v>
      </c>
      <c r="G55" s="223">
        <f>'Расчёт (кг)'!AL59/'Расчёт (кг)'!D59</f>
        <v>0</v>
      </c>
      <c r="H55" s="223">
        <f>'Расчёт (ТН)'!AH59/'Расчёт (ТН)'!D59</f>
        <v>0</v>
      </c>
      <c r="I55" s="223">
        <f>'Расчёт (ТН)'!AL59/'Расчёт (ТН)'!D59</f>
        <v>0</v>
      </c>
      <c r="J55" s="223">
        <f t="shared" si="8"/>
        <v>0</v>
      </c>
      <c r="K55" s="223">
        <f t="shared" si="9"/>
        <v>0</v>
      </c>
    </row>
    <row r="56" spans="1:11">
      <c r="A56" s="135" t="str">
        <f t="shared" si="2"/>
        <v>июл</v>
      </c>
      <c r="B56" s="216" t="str">
        <f>'Расчёт (кг)'!B60</f>
        <v>-</v>
      </c>
      <c r="C56" s="216">
        <f t="shared" si="3"/>
        <v>2018</v>
      </c>
      <c r="D56" s="242">
        <f>'Расчёт (кг)'!C60</f>
        <v>43282</v>
      </c>
      <c r="E56" s="217">
        <f>'Расчёт (кг)'!D60</f>
        <v>22</v>
      </c>
      <c r="F56" s="223">
        <f>'Расчёт (кг)'!AH60/'Расчёт (кг)'!D60</f>
        <v>0</v>
      </c>
      <c r="G56" s="223">
        <f>'Расчёт (кг)'!AL60/'Расчёт (кг)'!D60</f>
        <v>0</v>
      </c>
      <c r="H56" s="223">
        <f>'Расчёт (ТН)'!AH60/'Расчёт (ТН)'!D60</f>
        <v>0</v>
      </c>
      <c r="I56" s="223">
        <f>'Расчёт (ТН)'!AL60/'Расчёт (ТН)'!D60</f>
        <v>0</v>
      </c>
      <c r="J56" s="223">
        <f t="shared" si="8"/>
        <v>0</v>
      </c>
      <c r="K56" s="223">
        <f t="shared" si="9"/>
        <v>0</v>
      </c>
    </row>
    <row r="57" spans="1:11">
      <c r="A57" s="135" t="str">
        <f t="shared" si="2"/>
        <v>авг</v>
      </c>
      <c r="B57" s="216" t="str">
        <f>'Расчёт (кг)'!B61</f>
        <v>-</v>
      </c>
      <c r="C57" s="216">
        <f t="shared" si="3"/>
        <v>2018</v>
      </c>
      <c r="D57" s="242">
        <f>'Расчёт (кг)'!C61</f>
        <v>43313</v>
      </c>
      <c r="E57" s="217">
        <f>'Расчёт (кг)'!D61</f>
        <v>23</v>
      </c>
      <c r="F57" s="223">
        <f>'Расчёт (кг)'!AH61/'Расчёт (кг)'!D61</f>
        <v>0</v>
      </c>
      <c r="G57" s="223">
        <f>'Расчёт (кг)'!AL61/'Расчёт (кг)'!D61</f>
        <v>0</v>
      </c>
      <c r="H57" s="223">
        <f>'Расчёт (ТН)'!AH61/'Расчёт (ТН)'!D61</f>
        <v>0</v>
      </c>
      <c r="I57" s="223">
        <f>'Расчёт (ТН)'!AL61/'Расчёт (ТН)'!D61</f>
        <v>0</v>
      </c>
      <c r="J57" s="223">
        <f t="shared" si="8"/>
        <v>0</v>
      </c>
      <c r="K57" s="223">
        <f t="shared" si="9"/>
        <v>0</v>
      </c>
    </row>
    <row r="58" spans="1:11">
      <c r="A58" s="135" t="str">
        <f t="shared" si="2"/>
        <v>сен</v>
      </c>
      <c r="B58" s="216" t="str">
        <f>'Расчёт (кг)'!B62</f>
        <v>-</v>
      </c>
      <c r="C58" s="216">
        <f t="shared" si="3"/>
        <v>2018</v>
      </c>
      <c r="D58" s="242">
        <f>'Расчёт (кг)'!C62</f>
        <v>43344</v>
      </c>
      <c r="E58" s="217">
        <f>'Расчёт (кг)'!D62</f>
        <v>20</v>
      </c>
      <c r="F58" s="223">
        <f>'Расчёт (кг)'!AH62/'Расчёт (кг)'!D62</f>
        <v>0</v>
      </c>
      <c r="G58" s="223">
        <f>'Расчёт (кг)'!AL62/'Расчёт (кг)'!D62</f>
        <v>0</v>
      </c>
      <c r="H58" s="223">
        <f>'Расчёт (ТН)'!AH62/'Расчёт (ТН)'!D62</f>
        <v>0</v>
      </c>
      <c r="I58" s="223">
        <f>'Расчёт (ТН)'!AL62/'Расчёт (ТН)'!D62</f>
        <v>0</v>
      </c>
      <c r="J58" s="223">
        <f t="shared" si="8"/>
        <v>0</v>
      </c>
      <c r="K58" s="223">
        <f t="shared" si="9"/>
        <v>0</v>
      </c>
    </row>
    <row r="59" spans="1:11">
      <c r="A59" s="135" t="str">
        <f t="shared" si="2"/>
        <v>окт</v>
      </c>
      <c r="B59" s="216" t="str">
        <f>'Расчёт (кг)'!B63</f>
        <v>-</v>
      </c>
      <c r="C59" s="216">
        <f t="shared" si="3"/>
        <v>2018</v>
      </c>
      <c r="D59" s="242">
        <f>'Расчёт (кг)'!C63</f>
        <v>43374</v>
      </c>
      <c r="E59" s="217">
        <f>'Расчёт (кг)'!D63</f>
        <v>23</v>
      </c>
      <c r="F59" s="223">
        <f>'Расчёт (кг)'!AH63/'Расчёт (кг)'!D63</f>
        <v>0</v>
      </c>
      <c r="G59" s="223">
        <f>'Расчёт (кг)'!AL63/'Расчёт (кг)'!D63</f>
        <v>0</v>
      </c>
      <c r="H59" s="223">
        <f>'Расчёт (ТН)'!AH63/'Расчёт (ТН)'!D63</f>
        <v>0</v>
      </c>
      <c r="I59" s="223">
        <f>'Расчёт (ТН)'!AL63/'Расчёт (ТН)'!D63</f>
        <v>0</v>
      </c>
      <c r="J59" s="223">
        <f t="shared" si="8"/>
        <v>0</v>
      </c>
      <c r="K59" s="223">
        <f t="shared" si="9"/>
        <v>0</v>
      </c>
    </row>
    <row r="60" spans="1:11">
      <c r="A60" s="135" t="str">
        <f t="shared" si="2"/>
        <v>ноя</v>
      </c>
      <c r="B60" s="216" t="str">
        <f>'Расчёт (кг)'!B64</f>
        <v>-</v>
      </c>
      <c r="C60" s="216">
        <f t="shared" si="3"/>
        <v>2018</v>
      </c>
      <c r="D60" s="242">
        <f>'Расчёт (кг)'!C64</f>
        <v>43405</v>
      </c>
      <c r="E60" s="217">
        <f>'Расчёт (кг)'!D64</f>
        <v>21</v>
      </c>
      <c r="F60" s="223">
        <f>'Расчёт (кг)'!AH64/'Расчёт (кг)'!D64</f>
        <v>0</v>
      </c>
      <c r="G60" s="223">
        <f>'Расчёт (кг)'!AL64/'Расчёт (кг)'!D64</f>
        <v>0</v>
      </c>
      <c r="H60" s="223">
        <f>'Расчёт (ТН)'!AH64/'Расчёт (ТН)'!D64</f>
        <v>0</v>
      </c>
      <c r="I60" s="223">
        <f>'Расчёт (ТН)'!AL64/'Расчёт (ТН)'!D64</f>
        <v>0</v>
      </c>
      <c r="J60" s="223">
        <f t="shared" si="8"/>
        <v>0</v>
      </c>
      <c r="K60" s="223">
        <f t="shared" si="9"/>
        <v>0</v>
      </c>
    </row>
    <row r="61" spans="1:11">
      <c r="A61" s="135" t="str">
        <f t="shared" si="2"/>
        <v>дек</v>
      </c>
      <c r="B61" s="216" t="str">
        <f>'Расчёт (кг)'!B65</f>
        <v>-</v>
      </c>
      <c r="C61" s="216">
        <f t="shared" si="3"/>
        <v>2018</v>
      </c>
      <c r="D61" s="242">
        <f>'Расчёт (кг)'!C65</f>
        <v>43435</v>
      </c>
      <c r="E61" s="217">
        <f>'Расчёт (кг)'!D65</f>
        <v>21</v>
      </c>
      <c r="F61" s="223">
        <f>'Расчёт (кг)'!AH65/'Расчёт (кг)'!D65</f>
        <v>0</v>
      </c>
      <c r="G61" s="223">
        <f>'Расчёт (кг)'!AL65/'Расчёт (кг)'!D65</f>
        <v>0</v>
      </c>
      <c r="H61" s="223">
        <f>'Расчёт (ТН)'!AH65/'Расчёт (ТН)'!D65</f>
        <v>0</v>
      </c>
      <c r="I61" s="223">
        <f>'Расчёт (ТН)'!AL65/'Расчёт (ТН)'!D65</f>
        <v>0</v>
      </c>
      <c r="J61" s="223">
        <f t="shared" si="8"/>
        <v>0</v>
      </c>
      <c r="K61" s="223">
        <f t="shared" si="9"/>
        <v>0</v>
      </c>
    </row>
    <row r="62" spans="1:11">
      <c r="A62" s="135" t="str">
        <f t="shared" si="2"/>
        <v>янв</v>
      </c>
      <c r="B62" s="216" t="str">
        <f>'Расчёт (кг)'!B66</f>
        <v>-</v>
      </c>
      <c r="C62" s="216">
        <f t="shared" si="3"/>
        <v>2019</v>
      </c>
      <c r="D62" s="242">
        <f>'Расчёт (кг)'!C66</f>
        <v>43466</v>
      </c>
      <c r="E62" s="217">
        <f>'Расчёт (кг)'!D66</f>
        <v>17</v>
      </c>
      <c r="F62" s="223">
        <f>'Расчёт (кг)'!AH66/'Расчёт (кг)'!D66</f>
        <v>0</v>
      </c>
      <c r="G62" s="223">
        <f>'Расчёт (кг)'!AL66/'Расчёт (кг)'!D66</f>
        <v>0</v>
      </c>
      <c r="H62" s="223">
        <f>'Расчёт (ТН)'!AH66/'Расчёт (ТН)'!D66</f>
        <v>0</v>
      </c>
      <c r="I62" s="223">
        <f>'Расчёт (ТН)'!AL66/'Расчёт (ТН)'!D66</f>
        <v>0</v>
      </c>
      <c r="J62" s="223">
        <f t="shared" si="8"/>
        <v>0</v>
      </c>
      <c r="K62" s="223">
        <f t="shared" si="9"/>
        <v>0</v>
      </c>
    </row>
    <row r="63" spans="1:11">
      <c r="A63" s="135" t="str">
        <f t="shared" si="2"/>
        <v>фев</v>
      </c>
      <c r="B63" s="216" t="str">
        <f>'Расчёт (кг)'!B67</f>
        <v>-</v>
      </c>
      <c r="C63" s="216">
        <f t="shared" si="3"/>
        <v>2019</v>
      </c>
      <c r="D63" s="242">
        <f>'Расчёт (кг)'!C67</f>
        <v>43497</v>
      </c>
      <c r="E63" s="217">
        <f>'Расчёт (кг)'!D67</f>
        <v>20</v>
      </c>
      <c r="F63" s="223">
        <f>'Расчёт (кг)'!AH67/'Расчёт (кг)'!D67</f>
        <v>0</v>
      </c>
      <c r="G63" s="223">
        <f>'Расчёт (кг)'!AL67/'Расчёт (кг)'!D67</f>
        <v>0</v>
      </c>
      <c r="H63" s="223">
        <f>'Расчёт (ТН)'!AH67/'Расчёт (ТН)'!D67</f>
        <v>0</v>
      </c>
      <c r="I63" s="223">
        <f>'Расчёт (ТН)'!AL67/'Расчёт (ТН)'!D67</f>
        <v>0</v>
      </c>
      <c r="J63" s="223">
        <f t="shared" si="8"/>
        <v>0</v>
      </c>
      <c r="K63" s="223">
        <f t="shared" si="9"/>
        <v>0</v>
      </c>
    </row>
    <row r="64" spans="1:11">
      <c r="A64" s="135" t="str">
        <f t="shared" si="2"/>
        <v>мар</v>
      </c>
      <c r="B64" s="216" t="str">
        <f>'Расчёт (кг)'!B68</f>
        <v>-</v>
      </c>
      <c r="C64" s="216">
        <f t="shared" si="3"/>
        <v>2019</v>
      </c>
      <c r="D64" s="242">
        <f>'Расчёт (кг)'!C68</f>
        <v>43525</v>
      </c>
      <c r="E64" s="217">
        <f>'Расчёт (кг)'!D68</f>
        <v>20</v>
      </c>
      <c r="F64" s="223">
        <f>'Расчёт (кг)'!AH68/'Расчёт (кг)'!D68</f>
        <v>0</v>
      </c>
      <c r="G64" s="223">
        <f>'Расчёт (кг)'!AL68/'Расчёт (кг)'!D68</f>
        <v>0</v>
      </c>
      <c r="H64" s="223">
        <f>'Расчёт (ТН)'!AH68/'Расчёт (ТН)'!D68</f>
        <v>0</v>
      </c>
      <c r="I64" s="223">
        <f>'Расчёт (ТН)'!AL68/'Расчёт (ТН)'!D68</f>
        <v>0</v>
      </c>
      <c r="J64" s="223">
        <f t="shared" si="8"/>
        <v>0</v>
      </c>
      <c r="K64" s="223">
        <f t="shared" si="9"/>
        <v>0</v>
      </c>
    </row>
    <row r="65" spans="1:11">
      <c r="A65" s="135" t="str">
        <f t="shared" si="2"/>
        <v>апр</v>
      </c>
      <c r="B65" s="216" t="str">
        <f>'Расчёт (кг)'!B69</f>
        <v>-</v>
      </c>
      <c r="C65" s="216">
        <f t="shared" si="3"/>
        <v>2019</v>
      </c>
      <c r="D65" s="242">
        <f>'Расчёт (кг)'!C69</f>
        <v>43556</v>
      </c>
      <c r="E65" s="217">
        <f>'Расчёт (кг)'!D69</f>
        <v>22</v>
      </c>
      <c r="F65" s="223">
        <f>'Расчёт (кг)'!AH69/'Расчёт (кг)'!D69</f>
        <v>0</v>
      </c>
      <c r="G65" s="223">
        <f>'Расчёт (кг)'!AL69/'Расчёт (кг)'!D69</f>
        <v>0</v>
      </c>
      <c r="H65" s="223">
        <f>'Расчёт (ТН)'!AH69/'Расчёт (ТН)'!D69</f>
        <v>0</v>
      </c>
      <c r="I65" s="223">
        <f>'Расчёт (ТН)'!AL69/'Расчёт (ТН)'!D69</f>
        <v>0</v>
      </c>
      <c r="J65" s="223">
        <f t="shared" si="8"/>
        <v>0</v>
      </c>
      <c r="K65" s="223">
        <f t="shared" si="9"/>
        <v>0</v>
      </c>
    </row>
    <row r="66" spans="1:11">
      <c r="A66" s="135" t="str">
        <f t="shared" si="2"/>
        <v>май</v>
      </c>
      <c r="B66" s="216" t="str">
        <f>'Расчёт (кг)'!B70</f>
        <v>-</v>
      </c>
      <c r="C66" s="216">
        <f t="shared" si="3"/>
        <v>2019</v>
      </c>
      <c r="D66" s="242">
        <f>'Расчёт (кг)'!C70</f>
        <v>43586</v>
      </c>
      <c r="E66" s="217">
        <f>'Расчёт (кг)'!D70</f>
        <v>18</v>
      </c>
      <c r="F66" s="223">
        <f>'Расчёт (кг)'!AH70/'Расчёт (кг)'!D70</f>
        <v>0</v>
      </c>
      <c r="G66" s="223">
        <f>'Расчёт (кг)'!AL70/'Расчёт (кг)'!D70</f>
        <v>0</v>
      </c>
      <c r="H66" s="223">
        <f>'Расчёт (ТН)'!AH70/'Расчёт (ТН)'!D70</f>
        <v>0</v>
      </c>
      <c r="I66" s="223">
        <f>'Расчёт (ТН)'!AL70/'Расчёт (ТН)'!D70</f>
        <v>0</v>
      </c>
      <c r="J66" s="223">
        <f t="shared" ref="J66:J97" si="16">IFERROR(F66/H66,0)</f>
        <v>0</v>
      </c>
      <c r="K66" s="223">
        <f t="shared" ref="K66:K97" si="17">IFERROR(G66/I66,0)</f>
        <v>0</v>
      </c>
    </row>
    <row r="67" spans="1:11">
      <c r="A67" s="135" t="str">
        <f t="shared" ref="A67:A130" si="18">TEXT(D67,"МММ")</f>
        <v>июн</v>
      </c>
      <c r="B67" s="216" t="str">
        <f>'Расчёт (кг)'!B71</f>
        <v>-</v>
      </c>
      <c r="C67" s="216">
        <f t="shared" ref="C67:C130" si="19">YEAR(D67)</f>
        <v>2019</v>
      </c>
      <c r="D67" s="242">
        <f>'Расчёт (кг)'!C71</f>
        <v>43617</v>
      </c>
      <c r="E67" s="217">
        <f>'Расчёт (кг)'!D71</f>
        <v>19</v>
      </c>
      <c r="F67" s="223">
        <f>'Расчёт (кг)'!AH71/'Расчёт (кг)'!D71</f>
        <v>0</v>
      </c>
      <c r="G67" s="223">
        <f>'Расчёт (кг)'!AL71/'Расчёт (кг)'!D71</f>
        <v>0</v>
      </c>
      <c r="H67" s="223">
        <f>'Расчёт (ТН)'!AH71/'Расчёт (ТН)'!D71</f>
        <v>0</v>
      </c>
      <c r="I67" s="223">
        <f>'Расчёт (ТН)'!AL71/'Расчёт (ТН)'!D71</f>
        <v>0</v>
      </c>
      <c r="J67" s="223">
        <f t="shared" si="16"/>
        <v>0</v>
      </c>
      <c r="K67" s="223">
        <f t="shared" si="17"/>
        <v>0</v>
      </c>
    </row>
    <row r="68" spans="1:11">
      <c r="A68" s="135" t="str">
        <f t="shared" si="18"/>
        <v>июл</v>
      </c>
      <c r="B68" s="216" t="str">
        <f>'Расчёт (кг)'!B72</f>
        <v>-</v>
      </c>
      <c r="C68" s="216">
        <f t="shared" si="19"/>
        <v>2019</v>
      </c>
      <c r="D68" s="242">
        <f>'Расчёт (кг)'!C72</f>
        <v>43647</v>
      </c>
      <c r="E68" s="217">
        <f>'Расчёт (кг)'!D72</f>
        <v>23</v>
      </c>
      <c r="F68" s="223">
        <f>'Расчёт (кг)'!AH72/'Расчёт (кг)'!D72</f>
        <v>0</v>
      </c>
      <c r="G68" s="223">
        <f>'Расчёт (кг)'!AL72/'Расчёт (кг)'!D72</f>
        <v>0</v>
      </c>
      <c r="H68" s="223">
        <f>'Расчёт (ТН)'!AH72/'Расчёт (ТН)'!D72</f>
        <v>0</v>
      </c>
      <c r="I68" s="223">
        <f>'Расчёт (ТН)'!AL72/'Расчёт (ТН)'!D72</f>
        <v>0</v>
      </c>
      <c r="J68" s="223">
        <f t="shared" si="16"/>
        <v>0</v>
      </c>
      <c r="K68" s="223">
        <f t="shared" si="17"/>
        <v>0</v>
      </c>
    </row>
    <row r="69" spans="1:11">
      <c r="A69" s="135" t="str">
        <f t="shared" si="18"/>
        <v>авг</v>
      </c>
      <c r="B69" s="216" t="str">
        <f>'Расчёт (кг)'!B73</f>
        <v>-</v>
      </c>
      <c r="C69" s="216">
        <f t="shared" si="19"/>
        <v>2019</v>
      </c>
      <c r="D69" s="242">
        <f>'Расчёт (кг)'!C73</f>
        <v>43678</v>
      </c>
      <c r="E69" s="217">
        <f>'Расчёт (кг)'!D73</f>
        <v>22</v>
      </c>
      <c r="F69" s="223">
        <f>'Расчёт (кг)'!AH73/'Расчёт (кг)'!D73</f>
        <v>0</v>
      </c>
      <c r="G69" s="223">
        <f>'Расчёт (кг)'!AL73/'Расчёт (кг)'!D73</f>
        <v>0</v>
      </c>
      <c r="H69" s="223">
        <f>'Расчёт (ТН)'!AH73/'Расчёт (ТН)'!D73</f>
        <v>0</v>
      </c>
      <c r="I69" s="223">
        <f>'Расчёт (ТН)'!AL73/'Расчёт (ТН)'!D73</f>
        <v>0</v>
      </c>
      <c r="J69" s="223">
        <f t="shared" si="16"/>
        <v>0</v>
      </c>
      <c r="K69" s="223">
        <f t="shared" si="17"/>
        <v>0</v>
      </c>
    </row>
    <row r="70" spans="1:11">
      <c r="A70" s="135" t="str">
        <f t="shared" si="18"/>
        <v>сен</v>
      </c>
      <c r="B70" s="216" t="str">
        <f>'Расчёт (кг)'!B74</f>
        <v>-</v>
      </c>
      <c r="C70" s="216">
        <f t="shared" si="19"/>
        <v>2019</v>
      </c>
      <c r="D70" s="242">
        <f>'Расчёт (кг)'!C74</f>
        <v>43709</v>
      </c>
      <c r="E70" s="217">
        <f>'Расчёт (кг)'!D74</f>
        <v>21</v>
      </c>
      <c r="F70" s="223">
        <f>'Расчёт (кг)'!AH74/'Расчёт (кг)'!D74</f>
        <v>0</v>
      </c>
      <c r="G70" s="223">
        <f>'Расчёт (кг)'!AL74/'Расчёт (кг)'!D74</f>
        <v>0</v>
      </c>
      <c r="H70" s="223">
        <f>'Расчёт (ТН)'!AH74/'Расчёт (ТН)'!D74</f>
        <v>0</v>
      </c>
      <c r="I70" s="223">
        <f>'Расчёт (ТН)'!AL74/'Расчёт (ТН)'!D74</f>
        <v>0</v>
      </c>
      <c r="J70" s="223">
        <f t="shared" si="16"/>
        <v>0</v>
      </c>
      <c r="K70" s="223">
        <f t="shared" si="17"/>
        <v>0</v>
      </c>
    </row>
    <row r="71" spans="1:11">
      <c r="A71" s="135" t="str">
        <f t="shared" si="18"/>
        <v>окт</v>
      </c>
      <c r="B71" s="216" t="str">
        <f>'Расчёт (кг)'!B75</f>
        <v>-</v>
      </c>
      <c r="C71" s="216">
        <f t="shared" si="19"/>
        <v>2019</v>
      </c>
      <c r="D71" s="242">
        <f>'Расчёт (кг)'!C75</f>
        <v>43739</v>
      </c>
      <c r="E71" s="217">
        <f>'Расчёт (кг)'!D75</f>
        <v>23</v>
      </c>
      <c r="F71" s="223">
        <f>'Расчёт (кг)'!AH75/'Расчёт (кг)'!D75</f>
        <v>0</v>
      </c>
      <c r="G71" s="223">
        <f>'Расчёт (кг)'!AL75/'Расчёт (кг)'!D75</f>
        <v>0</v>
      </c>
      <c r="H71" s="223">
        <f>'Расчёт (ТН)'!AH75/'Расчёт (ТН)'!D75</f>
        <v>0</v>
      </c>
      <c r="I71" s="223">
        <f>'Расчёт (ТН)'!AL75/'Расчёт (ТН)'!D75</f>
        <v>0</v>
      </c>
      <c r="J71" s="223">
        <f t="shared" si="16"/>
        <v>0</v>
      </c>
      <c r="K71" s="223">
        <f t="shared" si="17"/>
        <v>0</v>
      </c>
    </row>
    <row r="72" spans="1:11">
      <c r="A72" s="135" t="str">
        <f t="shared" si="18"/>
        <v>ноя</v>
      </c>
      <c r="B72" s="216" t="str">
        <f>'Расчёт (кг)'!B76</f>
        <v>-</v>
      </c>
      <c r="C72" s="216">
        <f t="shared" si="19"/>
        <v>2019</v>
      </c>
      <c r="D72" s="242">
        <f>'Расчёт (кг)'!C76</f>
        <v>43770</v>
      </c>
      <c r="E72" s="217">
        <f>'Расчёт (кг)'!D76</f>
        <v>20</v>
      </c>
      <c r="F72" s="223">
        <f>'Расчёт (кг)'!AH76/'Расчёт (кг)'!D76</f>
        <v>0</v>
      </c>
      <c r="G72" s="223">
        <f>'Расчёт (кг)'!AL76/'Расчёт (кг)'!D76</f>
        <v>0</v>
      </c>
      <c r="H72" s="223">
        <f>'Расчёт (ТН)'!AH76/'Расчёт (ТН)'!D76</f>
        <v>0</v>
      </c>
      <c r="I72" s="223">
        <f>'Расчёт (ТН)'!AL76/'Расчёт (ТН)'!D76</f>
        <v>0</v>
      </c>
      <c r="J72" s="223">
        <f t="shared" si="16"/>
        <v>0</v>
      </c>
      <c r="K72" s="223">
        <f t="shared" si="17"/>
        <v>0</v>
      </c>
    </row>
    <row r="73" spans="1:11">
      <c r="A73" s="135" t="str">
        <f t="shared" si="18"/>
        <v>дек</v>
      </c>
      <c r="B73" s="216" t="str">
        <f>'Расчёт (кг)'!B77</f>
        <v>-</v>
      </c>
      <c r="C73" s="216">
        <f t="shared" si="19"/>
        <v>2019</v>
      </c>
      <c r="D73" s="242">
        <f>'Расчёт (кг)'!C77</f>
        <v>43800</v>
      </c>
      <c r="E73" s="217">
        <f>'Расчёт (кг)'!D77</f>
        <v>22</v>
      </c>
      <c r="F73" s="223">
        <f>'Расчёт (кг)'!AH77/'Расчёт (кг)'!D77</f>
        <v>0</v>
      </c>
      <c r="G73" s="223">
        <f>'Расчёт (кг)'!AL77/'Расчёт (кг)'!D77</f>
        <v>0</v>
      </c>
      <c r="H73" s="223">
        <f>'Расчёт (ТН)'!AH77/'Расчёт (ТН)'!D77</f>
        <v>0</v>
      </c>
      <c r="I73" s="223">
        <f>'Расчёт (ТН)'!AL77/'Расчёт (ТН)'!D77</f>
        <v>0</v>
      </c>
      <c r="J73" s="223">
        <f t="shared" si="16"/>
        <v>0</v>
      </c>
      <c r="K73" s="223">
        <f t="shared" si="17"/>
        <v>0</v>
      </c>
    </row>
    <row r="74" spans="1:11">
      <c r="A74" s="135" t="str">
        <f t="shared" si="18"/>
        <v>янв</v>
      </c>
      <c r="B74" s="216" t="str">
        <f>'Расчёт (кг)'!B78</f>
        <v>-</v>
      </c>
      <c r="C74" s="216">
        <f t="shared" si="19"/>
        <v>2020</v>
      </c>
      <c r="D74" s="242">
        <f>'Расчёт (кг)'!C78</f>
        <v>43831</v>
      </c>
      <c r="E74" s="217">
        <f>'Расчёт (кг)'!D78</f>
        <v>17</v>
      </c>
      <c r="F74" s="223">
        <f>'Расчёт (кг)'!AH78/'Расчёт (кг)'!D78</f>
        <v>0</v>
      </c>
      <c r="G74" s="223">
        <f>'Расчёт (кг)'!AL78/'Расчёт (кг)'!D78</f>
        <v>0</v>
      </c>
      <c r="H74" s="223">
        <f>'Расчёт (ТН)'!AH78/'Расчёт (ТН)'!D78</f>
        <v>0</v>
      </c>
      <c r="I74" s="223">
        <f>'Расчёт (ТН)'!AL78/'Расчёт (ТН)'!D78</f>
        <v>0</v>
      </c>
      <c r="J74" s="223">
        <f t="shared" si="16"/>
        <v>0</v>
      </c>
      <c r="K74" s="223">
        <f t="shared" si="17"/>
        <v>0</v>
      </c>
    </row>
    <row r="75" spans="1:11">
      <c r="A75" s="135" t="str">
        <f t="shared" si="18"/>
        <v>фев</v>
      </c>
      <c r="B75" s="216" t="str">
        <f>'Расчёт (кг)'!B79</f>
        <v>-</v>
      </c>
      <c r="C75" s="216">
        <f t="shared" si="19"/>
        <v>2020</v>
      </c>
      <c r="D75" s="242">
        <f>'Расчёт (кг)'!C79</f>
        <v>43862</v>
      </c>
      <c r="E75" s="217">
        <f>'Расчёт (кг)'!D79</f>
        <v>19</v>
      </c>
      <c r="F75" s="223">
        <f>'Расчёт (кг)'!AH79/'Расчёт (кг)'!D79</f>
        <v>0</v>
      </c>
      <c r="G75" s="223">
        <f>'Расчёт (кг)'!AL79/'Расчёт (кг)'!D79</f>
        <v>0</v>
      </c>
      <c r="H75" s="223">
        <f>'Расчёт (ТН)'!AH79/'Расчёт (ТН)'!D79</f>
        <v>0</v>
      </c>
      <c r="I75" s="223">
        <f>'Расчёт (ТН)'!AL79/'Расчёт (ТН)'!D79</f>
        <v>0</v>
      </c>
      <c r="J75" s="223">
        <f t="shared" si="16"/>
        <v>0</v>
      </c>
      <c r="K75" s="223">
        <f t="shared" si="17"/>
        <v>0</v>
      </c>
    </row>
    <row r="76" spans="1:11">
      <c r="A76" s="135" t="str">
        <f t="shared" si="18"/>
        <v>мар</v>
      </c>
      <c r="B76" s="216" t="str">
        <f>'Расчёт (кг)'!B80</f>
        <v>-</v>
      </c>
      <c r="C76" s="216">
        <f t="shared" si="19"/>
        <v>2020</v>
      </c>
      <c r="D76" s="242">
        <f>'Расчёт (кг)'!C80</f>
        <v>43891</v>
      </c>
      <c r="E76" s="217">
        <f>'Расчёт (кг)'!D80</f>
        <v>21</v>
      </c>
      <c r="F76" s="223">
        <f>'Расчёт (кг)'!AH80/'Расчёт (кг)'!D80</f>
        <v>0</v>
      </c>
      <c r="G76" s="223">
        <f>'Расчёт (кг)'!AL80/'Расчёт (кг)'!D80</f>
        <v>0</v>
      </c>
      <c r="H76" s="223">
        <f>'Расчёт (ТН)'!AH80/'Расчёт (ТН)'!D80</f>
        <v>0</v>
      </c>
      <c r="I76" s="223">
        <f>'Расчёт (ТН)'!AL80/'Расчёт (ТН)'!D80</f>
        <v>0</v>
      </c>
      <c r="J76" s="223">
        <f t="shared" si="16"/>
        <v>0</v>
      </c>
      <c r="K76" s="223">
        <f t="shared" si="17"/>
        <v>0</v>
      </c>
    </row>
    <row r="77" spans="1:11">
      <c r="A77" s="135" t="str">
        <f t="shared" si="18"/>
        <v>апр</v>
      </c>
      <c r="B77" s="216" t="str">
        <f>'Расчёт (кг)'!B81</f>
        <v>-</v>
      </c>
      <c r="C77" s="216">
        <f t="shared" si="19"/>
        <v>2020</v>
      </c>
      <c r="D77" s="242">
        <f>'Расчёт (кг)'!C81</f>
        <v>43922</v>
      </c>
      <c r="E77" s="217">
        <f>'Расчёт (кг)'!D81</f>
        <v>22</v>
      </c>
      <c r="F77" s="223">
        <f>'Расчёт (кг)'!AH81/'Расчёт (кг)'!D81</f>
        <v>0</v>
      </c>
      <c r="G77" s="223">
        <f>'Расчёт (кг)'!AL81/'Расчёт (кг)'!D81</f>
        <v>0</v>
      </c>
      <c r="H77" s="223">
        <f>'Расчёт (ТН)'!AH81/'Расчёт (ТН)'!D81</f>
        <v>0</v>
      </c>
      <c r="I77" s="223">
        <f>'Расчёт (ТН)'!AL81/'Расчёт (ТН)'!D81</f>
        <v>0</v>
      </c>
      <c r="J77" s="223">
        <f t="shared" si="16"/>
        <v>0</v>
      </c>
      <c r="K77" s="223">
        <f t="shared" si="17"/>
        <v>0</v>
      </c>
    </row>
    <row r="78" spans="1:11">
      <c r="A78" s="135" t="str">
        <f t="shared" si="18"/>
        <v>май</v>
      </c>
      <c r="B78" s="216" t="str">
        <f>'Расчёт (кг)'!B82</f>
        <v>-</v>
      </c>
      <c r="C78" s="216">
        <f t="shared" si="19"/>
        <v>2020</v>
      </c>
      <c r="D78" s="242">
        <f>'Расчёт (кг)'!C82</f>
        <v>43952</v>
      </c>
      <c r="E78" s="217">
        <f>'Расчёт (кг)'!D82</f>
        <v>17</v>
      </c>
      <c r="F78" s="223">
        <f>'Расчёт (кг)'!AH82/'Расчёт (кг)'!D82</f>
        <v>0</v>
      </c>
      <c r="G78" s="223">
        <f>'Расчёт (кг)'!AL82/'Расчёт (кг)'!D82</f>
        <v>0</v>
      </c>
      <c r="H78" s="223">
        <f>'Расчёт (ТН)'!AH82/'Расчёт (ТН)'!D82</f>
        <v>0</v>
      </c>
      <c r="I78" s="223">
        <f>'Расчёт (ТН)'!AL82/'Расчёт (ТН)'!D82</f>
        <v>0</v>
      </c>
      <c r="J78" s="223">
        <f t="shared" si="16"/>
        <v>0</v>
      </c>
      <c r="K78" s="223">
        <f t="shared" si="17"/>
        <v>0</v>
      </c>
    </row>
    <row r="79" spans="1:11">
      <c r="A79" s="135" t="str">
        <f t="shared" si="18"/>
        <v>июн</v>
      </c>
      <c r="B79" s="216" t="str">
        <f>'Расчёт (кг)'!B83</f>
        <v>-</v>
      </c>
      <c r="C79" s="216">
        <f t="shared" si="19"/>
        <v>2020</v>
      </c>
      <c r="D79" s="242">
        <f>'Расчёт (кг)'!C83</f>
        <v>43983</v>
      </c>
      <c r="E79" s="217">
        <f>'Расчёт (кг)'!D83</f>
        <v>21</v>
      </c>
      <c r="F79" s="223">
        <f>'Расчёт (кг)'!AH83/'Расчёт (кг)'!D83</f>
        <v>0</v>
      </c>
      <c r="G79" s="223">
        <f>'Расчёт (кг)'!AL83/'Расчёт (кг)'!D83</f>
        <v>0</v>
      </c>
      <c r="H79" s="223">
        <f>'Расчёт (ТН)'!AH83/'Расчёт (ТН)'!D83</f>
        <v>0</v>
      </c>
      <c r="I79" s="223">
        <f>'Расчёт (ТН)'!AL83/'Расчёт (ТН)'!D83</f>
        <v>0</v>
      </c>
      <c r="J79" s="223">
        <f t="shared" si="16"/>
        <v>0</v>
      </c>
      <c r="K79" s="223">
        <f t="shared" si="17"/>
        <v>0</v>
      </c>
    </row>
    <row r="80" spans="1:11">
      <c r="A80" s="135" t="str">
        <f t="shared" si="18"/>
        <v>июл</v>
      </c>
      <c r="B80" s="216" t="str">
        <f>'Расчёт (кг)'!B84</f>
        <v>-</v>
      </c>
      <c r="C80" s="216">
        <f t="shared" si="19"/>
        <v>2020</v>
      </c>
      <c r="D80" s="242">
        <f>'Расчёт (кг)'!C84</f>
        <v>44013</v>
      </c>
      <c r="E80" s="217">
        <f>'Расчёт (кг)'!D84</f>
        <v>22</v>
      </c>
      <c r="F80" s="223">
        <f>'Расчёт (кг)'!AH84/'Расчёт (кг)'!D84</f>
        <v>0</v>
      </c>
      <c r="G80" s="223">
        <f>'Расчёт (кг)'!AL84/'Расчёт (кг)'!D84</f>
        <v>0</v>
      </c>
      <c r="H80" s="223">
        <f>'Расчёт (ТН)'!AH84/'Расчёт (ТН)'!D84</f>
        <v>0</v>
      </c>
      <c r="I80" s="223">
        <f>'Расчёт (ТН)'!AL84/'Расчёт (ТН)'!D84</f>
        <v>0</v>
      </c>
      <c r="J80" s="223">
        <f t="shared" si="16"/>
        <v>0</v>
      </c>
      <c r="K80" s="223">
        <f t="shared" si="17"/>
        <v>0</v>
      </c>
    </row>
    <row r="81" spans="1:11">
      <c r="A81" s="135" t="str">
        <f t="shared" si="18"/>
        <v>авг</v>
      </c>
      <c r="B81" s="216" t="str">
        <f>'Расчёт (кг)'!B85</f>
        <v>-</v>
      </c>
      <c r="C81" s="216">
        <f t="shared" si="19"/>
        <v>2020</v>
      </c>
      <c r="D81" s="242">
        <f>'Расчёт (кг)'!C85</f>
        <v>44044</v>
      </c>
      <c r="E81" s="217">
        <f>'Расчёт (кг)'!D85</f>
        <v>21</v>
      </c>
      <c r="F81" s="223">
        <f>'Расчёт (кг)'!AH85/'Расчёт (кг)'!D85</f>
        <v>0</v>
      </c>
      <c r="G81" s="223">
        <f>'Расчёт (кг)'!AL85/'Расчёт (кг)'!D85</f>
        <v>0</v>
      </c>
      <c r="H81" s="223">
        <f>'Расчёт (ТН)'!AH85/'Расчёт (ТН)'!D85</f>
        <v>0</v>
      </c>
      <c r="I81" s="223">
        <f>'Расчёт (ТН)'!AL85/'Расчёт (ТН)'!D85</f>
        <v>0</v>
      </c>
      <c r="J81" s="223">
        <f t="shared" si="16"/>
        <v>0</v>
      </c>
      <c r="K81" s="223">
        <f t="shared" si="17"/>
        <v>0</v>
      </c>
    </row>
    <row r="82" spans="1:11">
      <c r="A82" s="135" t="str">
        <f t="shared" si="18"/>
        <v>сен</v>
      </c>
      <c r="B82" s="216" t="str">
        <f>'Расчёт (кг)'!B86</f>
        <v>-</v>
      </c>
      <c r="C82" s="216">
        <f t="shared" si="19"/>
        <v>2020</v>
      </c>
      <c r="D82" s="242">
        <f>'Расчёт (кг)'!C86</f>
        <v>44075</v>
      </c>
      <c r="E82" s="217">
        <f>'Расчёт (кг)'!D86</f>
        <v>22</v>
      </c>
      <c r="F82" s="223">
        <f>'Расчёт (кг)'!AH86/'Расчёт (кг)'!D86</f>
        <v>0</v>
      </c>
      <c r="G82" s="223">
        <f>'Расчёт (кг)'!AL86/'Расчёт (кг)'!D86</f>
        <v>0</v>
      </c>
      <c r="H82" s="223">
        <f>'Расчёт (ТН)'!AH86/'Расчёт (ТН)'!D86</f>
        <v>0</v>
      </c>
      <c r="I82" s="223">
        <f>'Расчёт (ТН)'!AL86/'Расчёт (ТН)'!D86</f>
        <v>0</v>
      </c>
      <c r="J82" s="223">
        <f t="shared" si="16"/>
        <v>0</v>
      </c>
      <c r="K82" s="223">
        <f t="shared" si="17"/>
        <v>0</v>
      </c>
    </row>
    <row r="83" spans="1:11">
      <c r="A83" s="135" t="str">
        <f t="shared" si="18"/>
        <v>окт</v>
      </c>
      <c r="B83" s="216" t="str">
        <f>'Расчёт (кг)'!B87</f>
        <v>-</v>
      </c>
      <c r="C83" s="216">
        <f t="shared" si="19"/>
        <v>2020</v>
      </c>
      <c r="D83" s="242">
        <f>'Расчёт (кг)'!C87</f>
        <v>44105</v>
      </c>
      <c r="E83" s="217">
        <f>'Расчёт (кг)'!D87</f>
        <v>22</v>
      </c>
      <c r="F83" s="223">
        <f>'Расчёт (кг)'!AH87/'Расчёт (кг)'!D87</f>
        <v>0</v>
      </c>
      <c r="G83" s="223">
        <f>'Расчёт (кг)'!AL87/'Расчёт (кг)'!D87</f>
        <v>0</v>
      </c>
      <c r="H83" s="223">
        <f>'Расчёт (ТН)'!AH87/'Расчёт (ТН)'!D87</f>
        <v>0</v>
      </c>
      <c r="I83" s="223">
        <f>'Расчёт (ТН)'!AL87/'Расчёт (ТН)'!D87</f>
        <v>0</v>
      </c>
      <c r="J83" s="223">
        <f t="shared" si="16"/>
        <v>0</v>
      </c>
      <c r="K83" s="223">
        <f t="shared" si="17"/>
        <v>0</v>
      </c>
    </row>
    <row r="84" spans="1:11">
      <c r="A84" s="135" t="str">
        <f t="shared" si="18"/>
        <v>ноя</v>
      </c>
      <c r="B84" s="216" t="str">
        <f>'Расчёт (кг)'!B88</f>
        <v>-</v>
      </c>
      <c r="C84" s="216">
        <f t="shared" si="19"/>
        <v>2020</v>
      </c>
      <c r="D84" s="242">
        <f>'Расчёт (кг)'!C88</f>
        <v>44136</v>
      </c>
      <c r="E84" s="217">
        <f>'Расчёт (кг)'!D88</f>
        <v>20</v>
      </c>
      <c r="F84" s="223">
        <f>'Расчёт (кг)'!AH88/'Расчёт (кг)'!D88</f>
        <v>0</v>
      </c>
      <c r="G84" s="223">
        <f>'Расчёт (кг)'!AL88/'Расчёт (кг)'!D88</f>
        <v>0</v>
      </c>
      <c r="H84" s="223">
        <f>'Расчёт (ТН)'!AH88/'Расчёт (ТН)'!D88</f>
        <v>0</v>
      </c>
      <c r="I84" s="223">
        <f>'Расчёт (ТН)'!AL88/'Расчёт (ТН)'!D88</f>
        <v>0</v>
      </c>
      <c r="J84" s="223">
        <f t="shared" si="16"/>
        <v>0</v>
      </c>
      <c r="K84" s="223">
        <f t="shared" si="17"/>
        <v>0</v>
      </c>
    </row>
    <row r="85" spans="1:11">
      <c r="A85" s="135" t="str">
        <f t="shared" si="18"/>
        <v>дек</v>
      </c>
      <c r="B85" s="216" t="str">
        <f>'Расчёт (кг)'!B89</f>
        <v>-</v>
      </c>
      <c r="C85" s="216">
        <f t="shared" si="19"/>
        <v>2020</v>
      </c>
      <c r="D85" s="242">
        <f>'Расчёт (кг)'!C89</f>
        <v>44166</v>
      </c>
      <c r="E85" s="217">
        <f>'Расчёт (кг)'!D89</f>
        <v>23</v>
      </c>
      <c r="F85" s="223">
        <f>'Расчёт (кг)'!AH89/'Расчёт (кг)'!D89</f>
        <v>0</v>
      </c>
      <c r="G85" s="223">
        <f>'Расчёт (кг)'!AL89/'Расчёт (кг)'!D89</f>
        <v>0</v>
      </c>
      <c r="H85" s="223">
        <f>'Расчёт (ТН)'!AH89/'Расчёт (ТН)'!D89</f>
        <v>0</v>
      </c>
      <c r="I85" s="223">
        <f>'Расчёт (ТН)'!AL89/'Расчёт (ТН)'!D89</f>
        <v>0</v>
      </c>
      <c r="J85" s="223">
        <f t="shared" si="16"/>
        <v>0</v>
      </c>
      <c r="K85" s="223">
        <f t="shared" si="17"/>
        <v>0</v>
      </c>
    </row>
    <row r="86" spans="1:11">
      <c r="A86" s="135" t="str">
        <f t="shared" si="18"/>
        <v>янв</v>
      </c>
      <c r="B86" s="216" t="str">
        <f>'Расчёт (кг)'!B90</f>
        <v>-</v>
      </c>
      <c r="C86" s="216">
        <f t="shared" si="19"/>
        <v>2021</v>
      </c>
      <c r="D86" s="242">
        <f>'Расчёт (кг)'!C90</f>
        <v>44197</v>
      </c>
      <c r="E86" s="217">
        <f>'Расчёт (кг)'!D90</f>
        <v>15</v>
      </c>
      <c r="F86" s="223">
        <f>'Расчёт (кг)'!AH90/'Расчёт (кг)'!D90</f>
        <v>0</v>
      </c>
      <c r="G86" s="223">
        <f>'Расчёт (кг)'!AL90/'Расчёт (кг)'!D90</f>
        <v>0</v>
      </c>
      <c r="H86" s="223">
        <f>'Расчёт (ТН)'!AH90/'Расчёт (ТН)'!D90</f>
        <v>0</v>
      </c>
      <c r="I86" s="223">
        <f>'Расчёт (ТН)'!AL90/'Расчёт (ТН)'!D90</f>
        <v>0</v>
      </c>
      <c r="J86" s="223">
        <f t="shared" si="16"/>
        <v>0</v>
      </c>
      <c r="K86" s="223">
        <f t="shared" si="17"/>
        <v>0</v>
      </c>
    </row>
    <row r="87" spans="1:11">
      <c r="A87" s="135" t="str">
        <f t="shared" si="18"/>
        <v>фев</v>
      </c>
      <c r="B87" s="216" t="str">
        <f>'Расчёт (кг)'!B91</f>
        <v>-</v>
      </c>
      <c r="C87" s="216">
        <f t="shared" si="19"/>
        <v>2021</v>
      </c>
      <c r="D87" s="242">
        <f>'Расчёт (кг)'!C91</f>
        <v>44228</v>
      </c>
      <c r="E87" s="217">
        <f>'Расчёт (кг)'!D91</f>
        <v>19</v>
      </c>
      <c r="F87" s="223">
        <f>'Расчёт (кг)'!AH91/'Расчёт (кг)'!D91</f>
        <v>0</v>
      </c>
      <c r="G87" s="223">
        <f>'Расчёт (кг)'!AL91/'Расчёт (кг)'!D91</f>
        <v>0</v>
      </c>
      <c r="H87" s="223">
        <f>'Расчёт (ТН)'!AH91/'Расчёт (ТН)'!D91</f>
        <v>0</v>
      </c>
      <c r="I87" s="223">
        <f>'Расчёт (ТН)'!AL91/'Расчёт (ТН)'!D91</f>
        <v>0</v>
      </c>
      <c r="J87" s="223">
        <f t="shared" si="16"/>
        <v>0</v>
      </c>
      <c r="K87" s="223">
        <f t="shared" si="17"/>
        <v>0</v>
      </c>
    </row>
    <row r="88" spans="1:11">
      <c r="A88" s="135" t="str">
        <f t="shared" si="18"/>
        <v>мар</v>
      </c>
      <c r="B88" s="216" t="str">
        <f>'Расчёт (кг)'!B92</f>
        <v>-</v>
      </c>
      <c r="C88" s="216">
        <f t="shared" si="19"/>
        <v>2021</v>
      </c>
      <c r="D88" s="242">
        <f>'Расчёт (кг)'!C92</f>
        <v>44256</v>
      </c>
      <c r="E88" s="217">
        <f>'Расчёт (кг)'!D92</f>
        <v>22</v>
      </c>
      <c r="F88" s="223">
        <f>'Расчёт (кг)'!AH92/'Расчёт (кг)'!D92</f>
        <v>0</v>
      </c>
      <c r="G88" s="223">
        <f>'Расчёт (кг)'!AL92/'Расчёт (кг)'!D92</f>
        <v>0</v>
      </c>
      <c r="H88" s="223">
        <f>'Расчёт (ТН)'!AH92/'Расчёт (ТН)'!D92</f>
        <v>0</v>
      </c>
      <c r="I88" s="223">
        <f>'Расчёт (ТН)'!AL92/'Расчёт (ТН)'!D92</f>
        <v>0</v>
      </c>
      <c r="J88" s="223">
        <f t="shared" si="16"/>
        <v>0</v>
      </c>
      <c r="K88" s="223">
        <f t="shared" si="17"/>
        <v>0</v>
      </c>
    </row>
    <row r="89" spans="1:11">
      <c r="A89" s="135" t="str">
        <f t="shared" si="18"/>
        <v>апр</v>
      </c>
      <c r="B89" s="216" t="str">
        <f>'Расчёт (кг)'!B93</f>
        <v>-</v>
      </c>
      <c r="C89" s="216">
        <f t="shared" si="19"/>
        <v>2021</v>
      </c>
      <c r="D89" s="242">
        <f>'Расчёт (кг)'!C93</f>
        <v>44287</v>
      </c>
      <c r="E89" s="217">
        <f>'Расчёт (кг)'!D93</f>
        <v>22</v>
      </c>
      <c r="F89" s="223">
        <f>'Расчёт (кг)'!AH93/'Расчёт (кг)'!D93</f>
        <v>0</v>
      </c>
      <c r="G89" s="223">
        <f>'Расчёт (кг)'!AL93/'Расчёт (кг)'!D93</f>
        <v>0</v>
      </c>
      <c r="H89" s="223">
        <f>'Расчёт (ТН)'!AH93/'Расчёт (ТН)'!D93</f>
        <v>0</v>
      </c>
      <c r="I89" s="223">
        <f>'Расчёт (ТН)'!AL93/'Расчёт (ТН)'!D93</f>
        <v>0</v>
      </c>
      <c r="J89" s="223">
        <f t="shared" si="16"/>
        <v>0</v>
      </c>
      <c r="K89" s="223">
        <f t="shared" si="17"/>
        <v>0</v>
      </c>
    </row>
    <row r="90" spans="1:11">
      <c r="A90" s="135" t="str">
        <f t="shared" si="18"/>
        <v>май</v>
      </c>
      <c r="B90" s="216" t="str">
        <f>'Расчёт (кг)'!B94</f>
        <v>-</v>
      </c>
      <c r="C90" s="216">
        <f t="shared" si="19"/>
        <v>2021</v>
      </c>
      <c r="D90" s="242">
        <f>'Расчёт (кг)'!C94</f>
        <v>44317</v>
      </c>
      <c r="E90" s="217">
        <f>'Расчёт (кг)'!D94</f>
        <v>19</v>
      </c>
      <c r="F90" s="223">
        <f>'Расчёт (кг)'!AH94/'Расчёт (кг)'!D94</f>
        <v>0</v>
      </c>
      <c r="G90" s="223">
        <f>'Расчёт (кг)'!AL94/'Расчёт (кг)'!D94</f>
        <v>0</v>
      </c>
      <c r="H90" s="223">
        <f>'Расчёт (ТН)'!AH94/'Расчёт (ТН)'!D94</f>
        <v>0</v>
      </c>
      <c r="I90" s="223">
        <f>'Расчёт (ТН)'!AL94/'Расчёт (ТН)'!D94</f>
        <v>0</v>
      </c>
      <c r="J90" s="223">
        <f t="shared" si="16"/>
        <v>0</v>
      </c>
      <c r="K90" s="223">
        <f t="shared" si="17"/>
        <v>0</v>
      </c>
    </row>
    <row r="91" spans="1:11">
      <c r="A91" s="135" t="str">
        <f t="shared" si="18"/>
        <v>июн</v>
      </c>
      <c r="B91" s="216" t="str">
        <f>'Расчёт (кг)'!B95</f>
        <v>-</v>
      </c>
      <c r="C91" s="216">
        <f t="shared" si="19"/>
        <v>2021</v>
      </c>
      <c r="D91" s="242">
        <f>'Расчёт (кг)'!C95</f>
        <v>44348</v>
      </c>
      <c r="E91" s="217">
        <f>'Расчёт (кг)'!D95</f>
        <v>21</v>
      </c>
      <c r="F91" s="223">
        <f>'Расчёт (кг)'!AH95/'Расчёт (кг)'!D95</f>
        <v>0</v>
      </c>
      <c r="G91" s="223">
        <f>'Расчёт (кг)'!AL95/'Расчёт (кг)'!D95</f>
        <v>0</v>
      </c>
      <c r="H91" s="223">
        <f>'Расчёт (ТН)'!AH95/'Расчёт (ТН)'!D95</f>
        <v>0</v>
      </c>
      <c r="I91" s="223">
        <f>'Расчёт (ТН)'!AL95/'Расчёт (ТН)'!D95</f>
        <v>0</v>
      </c>
      <c r="J91" s="223">
        <f t="shared" si="16"/>
        <v>0</v>
      </c>
      <c r="K91" s="223">
        <f t="shared" si="17"/>
        <v>0</v>
      </c>
    </row>
    <row r="92" spans="1:11">
      <c r="A92" s="135" t="str">
        <f t="shared" si="18"/>
        <v>июл</v>
      </c>
      <c r="B92" s="216" t="str">
        <f>'Расчёт (кг)'!B96</f>
        <v>-</v>
      </c>
      <c r="C92" s="216">
        <f t="shared" si="19"/>
        <v>2021</v>
      </c>
      <c r="D92" s="242">
        <f>'Расчёт (кг)'!C96</f>
        <v>44378</v>
      </c>
      <c r="E92" s="217">
        <f>'Расчёт (кг)'!D96</f>
        <v>22</v>
      </c>
      <c r="F92" s="223">
        <f>'Расчёт (кг)'!AH96/'Расчёт (кг)'!D96</f>
        <v>0</v>
      </c>
      <c r="G92" s="223">
        <f>'Расчёт (кг)'!AL96/'Расчёт (кг)'!D96</f>
        <v>0</v>
      </c>
      <c r="H92" s="223">
        <f>'Расчёт (ТН)'!AH96/'Расчёт (ТН)'!D96</f>
        <v>0</v>
      </c>
      <c r="I92" s="223">
        <f>'Расчёт (ТН)'!AL96/'Расчёт (ТН)'!D96</f>
        <v>0</v>
      </c>
      <c r="J92" s="223">
        <f t="shared" si="16"/>
        <v>0</v>
      </c>
      <c r="K92" s="223">
        <f t="shared" si="17"/>
        <v>0</v>
      </c>
    </row>
    <row r="93" spans="1:11">
      <c r="A93" s="135" t="str">
        <f t="shared" si="18"/>
        <v>авг</v>
      </c>
      <c r="B93" s="216" t="str">
        <f>'Расчёт (кг)'!B97</f>
        <v>-</v>
      </c>
      <c r="C93" s="216">
        <f t="shared" si="19"/>
        <v>2021</v>
      </c>
      <c r="D93" s="242">
        <f>'Расчёт (кг)'!C97</f>
        <v>44409</v>
      </c>
      <c r="E93" s="217">
        <f>'Расчёт (кг)'!D97</f>
        <v>22</v>
      </c>
      <c r="F93" s="223">
        <f>'Расчёт (кг)'!AH97/'Расчёт (кг)'!D97</f>
        <v>0</v>
      </c>
      <c r="G93" s="223">
        <f>'Расчёт (кг)'!AL97/'Расчёт (кг)'!D97</f>
        <v>0</v>
      </c>
      <c r="H93" s="223">
        <f>'Расчёт (ТН)'!AH97/'Расчёт (ТН)'!D97</f>
        <v>0</v>
      </c>
      <c r="I93" s="223">
        <f>'Расчёт (ТН)'!AL97/'Расчёт (ТН)'!D97</f>
        <v>0</v>
      </c>
      <c r="J93" s="223">
        <f t="shared" si="16"/>
        <v>0</v>
      </c>
      <c r="K93" s="223">
        <f t="shared" si="17"/>
        <v>0</v>
      </c>
    </row>
    <row r="94" spans="1:11">
      <c r="A94" s="135" t="str">
        <f t="shared" si="18"/>
        <v>сен</v>
      </c>
      <c r="B94" s="216" t="str">
        <f>'Расчёт (кг)'!B98</f>
        <v>-</v>
      </c>
      <c r="C94" s="216">
        <f t="shared" si="19"/>
        <v>2021</v>
      </c>
      <c r="D94" s="242">
        <f>'Расчёт (кг)'!C98</f>
        <v>44440</v>
      </c>
      <c r="E94" s="217">
        <f>'Расчёт (кг)'!D98</f>
        <v>22</v>
      </c>
      <c r="F94" s="223">
        <f>'Расчёт (кг)'!AH98/'Расчёт (кг)'!D98</f>
        <v>0</v>
      </c>
      <c r="G94" s="223">
        <f>'Расчёт (кг)'!AL98/'Расчёт (кг)'!D98</f>
        <v>0</v>
      </c>
      <c r="H94" s="223">
        <f>'Расчёт (ТН)'!AH98/'Расчёт (ТН)'!D98</f>
        <v>0</v>
      </c>
      <c r="I94" s="223">
        <f>'Расчёт (ТН)'!AL98/'Расчёт (ТН)'!D98</f>
        <v>0</v>
      </c>
      <c r="J94" s="223">
        <f t="shared" si="16"/>
        <v>0</v>
      </c>
      <c r="K94" s="223">
        <f t="shared" si="17"/>
        <v>0</v>
      </c>
    </row>
    <row r="95" spans="1:11">
      <c r="A95" s="135" t="str">
        <f t="shared" si="18"/>
        <v>окт</v>
      </c>
      <c r="B95" s="216" t="str">
        <f>'Расчёт (кг)'!B99</f>
        <v>-</v>
      </c>
      <c r="C95" s="216">
        <f t="shared" si="19"/>
        <v>2021</v>
      </c>
      <c r="D95" s="242">
        <f>'Расчёт (кг)'!C99</f>
        <v>44470</v>
      </c>
      <c r="E95" s="217">
        <f>'Расчёт (кг)'!D99</f>
        <v>21</v>
      </c>
      <c r="F95" s="223">
        <f>'Расчёт (кг)'!AH99/'Расчёт (кг)'!D99</f>
        <v>0</v>
      </c>
      <c r="G95" s="223">
        <f>'Расчёт (кг)'!AL99/'Расчёт (кг)'!D99</f>
        <v>0</v>
      </c>
      <c r="H95" s="223">
        <f>'Расчёт (ТН)'!AH99/'Расчёт (ТН)'!D99</f>
        <v>0</v>
      </c>
      <c r="I95" s="223">
        <f>'Расчёт (ТН)'!AL99/'Расчёт (ТН)'!D99</f>
        <v>0</v>
      </c>
      <c r="J95" s="223">
        <f t="shared" si="16"/>
        <v>0</v>
      </c>
      <c r="K95" s="223">
        <f t="shared" si="17"/>
        <v>0</v>
      </c>
    </row>
    <row r="96" spans="1:11">
      <c r="A96" s="135" t="str">
        <f t="shared" si="18"/>
        <v>ноя</v>
      </c>
      <c r="B96" s="216" t="str">
        <f>'Расчёт (кг)'!B100</f>
        <v>-</v>
      </c>
      <c r="C96" s="216">
        <f t="shared" si="19"/>
        <v>2021</v>
      </c>
      <c r="D96" s="242">
        <f>'Расчёт (кг)'!C100</f>
        <v>44501</v>
      </c>
      <c r="E96" s="217">
        <f>'Расчёт (кг)'!D100</f>
        <v>20</v>
      </c>
      <c r="F96" s="223">
        <f>'Расчёт (кг)'!AH100/'Расчёт (кг)'!D100</f>
        <v>0</v>
      </c>
      <c r="G96" s="223">
        <f>'Расчёт (кг)'!AL100/'Расчёт (кг)'!D100</f>
        <v>0</v>
      </c>
      <c r="H96" s="223">
        <f>'Расчёт (ТН)'!AH100/'Расчёт (ТН)'!D100</f>
        <v>0</v>
      </c>
      <c r="I96" s="223">
        <f>'Расчёт (ТН)'!AL100/'Расчёт (ТН)'!D100</f>
        <v>0</v>
      </c>
      <c r="J96" s="223">
        <f t="shared" si="16"/>
        <v>0</v>
      </c>
      <c r="K96" s="223">
        <f t="shared" si="17"/>
        <v>0</v>
      </c>
    </row>
    <row r="97" spans="1:11">
      <c r="A97" s="135" t="str">
        <f t="shared" si="18"/>
        <v>дек</v>
      </c>
      <c r="B97" s="216" t="str">
        <f>'Расчёт (кг)'!B101</f>
        <v>-</v>
      </c>
      <c r="C97" s="216">
        <f t="shared" si="19"/>
        <v>2021</v>
      </c>
      <c r="D97" s="242">
        <f>'Расчёт (кг)'!C101</f>
        <v>44531</v>
      </c>
      <c r="E97" s="217">
        <f>'Расчёт (кг)'!D101</f>
        <v>22</v>
      </c>
      <c r="F97" s="223">
        <f>'Расчёт (кг)'!AH101/'Расчёт (кг)'!D101</f>
        <v>0</v>
      </c>
      <c r="G97" s="223">
        <f>'Расчёт (кг)'!AL101/'Расчёт (кг)'!D101</f>
        <v>0</v>
      </c>
      <c r="H97" s="223">
        <f>'Расчёт (ТН)'!AH101/'Расчёт (ТН)'!D101</f>
        <v>0</v>
      </c>
      <c r="I97" s="223">
        <f>'Расчёт (ТН)'!AL101/'Расчёт (ТН)'!D101</f>
        <v>0</v>
      </c>
      <c r="J97" s="223">
        <f t="shared" si="16"/>
        <v>0</v>
      </c>
      <c r="K97" s="223">
        <f t="shared" si="17"/>
        <v>0</v>
      </c>
    </row>
    <row r="98" spans="1:11">
      <c r="A98" s="135" t="str">
        <f t="shared" si="18"/>
        <v>янв</v>
      </c>
      <c r="B98" s="216" t="str">
        <f>'Расчёт (кг)'!B102</f>
        <v>-</v>
      </c>
      <c r="C98" s="216">
        <f t="shared" si="19"/>
        <v>2022</v>
      </c>
      <c r="D98" s="242">
        <f>'Расчёт (кг)'!C102</f>
        <v>44562</v>
      </c>
      <c r="E98" s="217">
        <f>'Расчёт (кг)'!D102</f>
        <v>16</v>
      </c>
      <c r="F98" s="223">
        <f>'Расчёт (кг)'!AH102/'Расчёт (кг)'!D102</f>
        <v>0</v>
      </c>
      <c r="G98" s="223">
        <f>'Расчёт (кг)'!AL102/'Расчёт (кг)'!D102</f>
        <v>0</v>
      </c>
      <c r="H98" s="223">
        <f>'Расчёт (ТН)'!AH102/'Расчёт (ТН)'!D102</f>
        <v>0</v>
      </c>
      <c r="I98" s="223">
        <f>'Расчёт (ТН)'!AL102/'Расчёт (ТН)'!D102</f>
        <v>0</v>
      </c>
      <c r="J98" s="223">
        <f t="shared" ref="J98:J133" si="20">IFERROR(F98/H98,0)</f>
        <v>0</v>
      </c>
      <c r="K98" s="223">
        <f t="shared" ref="K98:K133" si="21">IFERROR(G98/I98,0)</f>
        <v>0</v>
      </c>
    </row>
    <row r="99" spans="1:11">
      <c r="A99" s="135" t="str">
        <f t="shared" si="18"/>
        <v>фев</v>
      </c>
      <c r="B99" s="216" t="str">
        <f>'Расчёт (кг)'!B103</f>
        <v>-</v>
      </c>
      <c r="C99" s="216">
        <f t="shared" si="19"/>
        <v>2022</v>
      </c>
      <c r="D99" s="242">
        <f>'Расчёт (кг)'!C103</f>
        <v>44593</v>
      </c>
      <c r="E99" s="217">
        <f>'Расчёт (кг)'!D103</f>
        <v>19</v>
      </c>
      <c r="F99" s="223">
        <f>'Расчёт (кг)'!AH103/'Расчёт (кг)'!D103</f>
        <v>0</v>
      </c>
      <c r="G99" s="223">
        <f>'Расчёт (кг)'!AL103/'Расчёт (кг)'!D103</f>
        <v>0</v>
      </c>
      <c r="H99" s="223">
        <f>'Расчёт (ТН)'!AH103/'Расчёт (ТН)'!D103</f>
        <v>0</v>
      </c>
      <c r="I99" s="223">
        <f>'Расчёт (ТН)'!AL103/'Расчёт (ТН)'!D103</f>
        <v>0</v>
      </c>
      <c r="J99" s="223">
        <f t="shared" si="20"/>
        <v>0</v>
      </c>
      <c r="K99" s="223">
        <f t="shared" si="21"/>
        <v>0</v>
      </c>
    </row>
    <row r="100" spans="1:11">
      <c r="A100" s="135" t="str">
        <f t="shared" si="18"/>
        <v>мар</v>
      </c>
      <c r="B100" s="216" t="str">
        <f>'Расчёт (кг)'!B104</f>
        <v>-</v>
      </c>
      <c r="C100" s="216">
        <f t="shared" si="19"/>
        <v>2022</v>
      </c>
      <c r="D100" s="242">
        <f>'Расчёт (кг)'!C104</f>
        <v>44621</v>
      </c>
      <c r="E100" s="217">
        <f>'Расчёт (кг)'!D104</f>
        <v>22</v>
      </c>
      <c r="F100" s="223">
        <f>'Расчёт (кг)'!AH104/'Расчёт (кг)'!D104</f>
        <v>0</v>
      </c>
      <c r="G100" s="223">
        <f>'Расчёт (кг)'!AL104/'Расчёт (кг)'!D104</f>
        <v>0</v>
      </c>
      <c r="H100" s="223">
        <f>'Расчёт (ТН)'!AH104/'Расчёт (ТН)'!D104</f>
        <v>0</v>
      </c>
      <c r="I100" s="223">
        <f>'Расчёт (ТН)'!AL104/'Расчёт (ТН)'!D104</f>
        <v>0</v>
      </c>
      <c r="J100" s="223">
        <f t="shared" si="20"/>
        <v>0</v>
      </c>
      <c r="K100" s="223">
        <f t="shared" si="21"/>
        <v>0</v>
      </c>
    </row>
    <row r="101" spans="1:11">
      <c r="A101" s="135" t="str">
        <f t="shared" si="18"/>
        <v>апр</v>
      </c>
      <c r="B101" s="216" t="str">
        <f>'Расчёт (кг)'!B105</f>
        <v>-</v>
      </c>
      <c r="C101" s="216">
        <f t="shared" si="19"/>
        <v>2022</v>
      </c>
      <c r="D101" s="242">
        <f>'Расчёт (кг)'!C105</f>
        <v>44652</v>
      </c>
      <c r="E101" s="217">
        <f>'Расчёт (кг)'!D105</f>
        <v>21</v>
      </c>
      <c r="F101" s="223">
        <f>'Расчёт (кг)'!AH105/'Расчёт (кг)'!D105</f>
        <v>0</v>
      </c>
      <c r="G101" s="223">
        <f>'Расчёт (кг)'!AL105/'Расчёт (кг)'!D105</f>
        <v>0</v>
      </c>
      <c r="H101" s="223">
        <f>'Расчёт (ТН)'!AH105/'Расчёт (ТН)'!D105</f>
        <v>0</v>
      </c>
      <c r="I101" s="223">
        <f>'Расчёт (ТН)'!AL105/'Расчёт (ТН)'!D105</f>
        <v>0</v>
      </c>
      <c r="J101" s="223">
        <f t="shared" si="20"/>
        <v>0</v>
      </c>
      <c r="K101" s="223">
        <f t="shared" si="21"/>
        <v>0</v>
      </c>
    </row>
    <row r="102" spans="1:11">
      <c r="A102" s="135" t="str">
        <f t="shared" si="18"/>
        <v>май</v>
      </c>
      <c r="B102" s="216" t="str">
        <f>'Расчёт (кг)'!B106</f>
        <v>-</v>
      </c>
      <c r="C102" s="216">
        <f t="shared" si="19"/>
        <v>2022</v>
      </c>
      <c r="D102" s="242">
        <f>'Расчёт (кг)'!C106</f>
        <v>44682</v>
      </c>
      <c r="E102" s="217">
        <f>'Расчёт (кг)'!D106</f>
        <v>18</v>
      </c>
      <c r="F102" s="223">
        <f>'Расчёт (кг)'!AH106/'Расчёт (кг)'!D106</f>
        <v>0</v>
      </c>
      <c r="G102" s="223">
        <f>'Расчёт (кг)'!AL106/'Расчёт (кг)'!D106</f>
        <v>0</v>
      </c>
      <c r="H102" s="223">
        <f>'Расчёт (ТН)'!AH106/'Расчёт (ТН)'!D106</f>
        <v>0</v>
      </c>
      <c r="I102" s="223">
        <f>'Расчёт (ТН)'!AL106/'Расчёт (ТН)'!D106</f>
        <v>0</v>
      </c>
      <c r="J102" s="223">
        <f t="shared" si="20"/>
        <v>0</v>
      </c>
      <c r="K102" s="223">
        <f t="shared" si="21"/>
        <v>0</v>
      </c>
    </row>
    <row r="103" spans="1:11">
      <c r="A103" s="135" t="str">
        <f t="shared" si="18"/>
        <v>июн</v>
      </c>
      <c r="B103" s="216" t="str">
        <f>'Расчёт (кг)'!B107</f>
        <v>-</v>
      </c>
      <c r="C103" s="216">
        <f t="shared" si="19"/>
        <v>2022</v>
      </c>
      <c r="D103" s="242">
        <f>'Расчёт (кг)'!C107</f>
        <v>44713</v>
      </c>
      <c r="E103" s="217">
        <f>'Расчёт (кг)'!D107</f>
        <v>21</v>
      </c>
      <c r="F103" s="223">
        <f>'Расчёт (кг)'!AH107/'Расчёт (кг)'!D107</f>
        <v>0</v>
      </c>
      <c r="G103" s="223">
        <f>'Расчёт (кг)'!AL107/'Расчёт (кг)'!D107</f>
        <v>0</v>
      </c>
      <c r="H103" s="223">
        <f>'Расчёт (ТН)'!AH107/'Расчёт (ТН)'!D107</f>
        <v>0</v>
      </c>
      <c r="I103" s="223">
        <f>'Расчёт (ТН)'!AL107/'Расчёт (ТН)'!D107</f>
        <v>0</v>
      </c>
      <c r="J103" s="223">
        <f t="shared" si="20"/>
        <v>0</v>
      </c>
      <c r="K103" s="223">
        <f t="shared" si="21"/>
        <v>0</v>
      </c>
    </row>
    <row r="104" spans="1:11">
      <c r="A104" s="135" t="str">
        <f t="shared" si="18"/>
        <v>июл</v>
      </c>
      <c r="B104" s="216" t="str">
        <f>'Расчёт (кг)'!B108</f>
        <v>-</v>
      </c>
      <c r="C104" s="216">
        <f t="shared" si="19"/>
        <v>2022</v>
      </c>
      <c r="D104" s="242">
        <f>'Расчёт (кг)'!C108</f>
        <v>44743</v>
      </c>
      <c r="E104" s="217">
        <f>'Расчёт (кг)'!D108</f>
        <v>21</v>
      </c>
      <c r="F104" s="223">
        <f>'Расчёт (кг)'!AH108/'Расчёт (кг)'!D108</f>
        <v>0</v>
      </c>
      <c r="G104" s="223">
        <f>'Расчёт (кг)'!AL108/'Расчёт (кг)'!D108</f>
        <v>0</v>
      </c>
      <c r="H104" s="223">
        <f>'Расчёт (ТН)'!AH108/'Расчёт (ТН)'!D108</f>
        <v>0</v>
      </c>
      <c r="I104" s="223">
        <f>'Расчёт (ТН)'!AL108/'Расчёт (ТН)'!D108</f>
        <v>0</v>
      </c>
      <c r="J104" s="223">
        <f t="shared" si="20"/>
        <v>0</v>
      </c>
      <c r="K104" s="223">
        <f t="shared" si="21"/>
        <v>0</v>
      </c>
    </row>
    <row r="105" spans="1:11">
      <c r="A105" s="135" t="str">
        <f t="shared" si="18"/>
        <v>авг</v>
      </c>
      <c r="B105" s="216" t="str">
        <f>'Расчёт (кг)'!B109</f>
        <v>-</v>
      </c>
      <c r="C105" s="216">
        <f t="shared" si="19"/>
        <v>2022</v>
      </c>
      <c r="D105" s="242">
        <f>'Расчёт (кг)'!C109</f>
        <v>44774</v>
      </c>
      <c r="E105" s="217">
        <f>'Расчёт (кг)'!D109</f>
        <v>23</v>
      </c>
      <c r="F105" s="223">
        <f>'Расчёт (кг)'!AH109/'Расчёт (кг)'!D109</f>
        <v>0</v>
      </c>
      <c r="G105" s="223">
        <f>'Расчёт (кг)'!AL109/'Расчёт (кг)'!D109</f>
        <v>0</v>
      </c>
      <c r="H105" s="223">
        <f>'Расчёт (ТН)'!AH109/'Расчёт (ТН)'!D109</f>
        <v>0</v>
      </c>
      <c r="I105" s="223">
        <f>'Расчёт (ТН)'!AL109/'Расчёт (ТН)'!D109</f>
        <v>0</v>
      </c>
      <c r="J105" s="223">
        <f t="shared" si="20"/>
        <v>0</v>
      </c>
      <c r="K105" s="223">
        <f t="shared" si="21"/>
        <v>0</v>
      </c>
    </row>
    <row r="106" spans="1:11">
      <c r="A106" s="135" t="str">
        <f t="shared" si="18"/>
        <v>сен</v>
      </c>
      <c r="B106" s="216" t="str">
        <f>'Расчёт (кг)'!B110</f>
        <v>-</v>
      </c>
      <c r="C106" s="216">
        <f t="shared" si="19"/>
        <v>2022</v>
      </c>
      <c r="D106" s="242">
        <f>'Расчёт (кг)'!C110</f>
        <v>44805</v>
      </c>
      <c r="E106" s="217">
        <f>'Расчёт (кг)'!D110</f>
        <v>22</v>
      </c>
      <c r="F106" s="223">
        <f>'Расчёт (кг)'!AH110/'Расчёт (кг)'!D110</f>
        <v>0</v>
      </c>
      <c r="G106" s="223">
        <f>'Расчёт (кг)'!AL110/'Расчёт (кг)'!D110</f>
        <v>0</v>
      </c>
      <c r="H106" s="223">
        <f>'Расчёт (ТН)'!AH110/'Расчёт (ТН)'!D110</f>
        <v>0</v>
      </c>
      <c r="I106" s="223">
        <f>'Расчёт (ТН)'!AL110/'Расчёт (ТН)'!D110</f>
        <v>0</v>
      </c>
      <c r="J106" s="223">
        <f t="shared" si="20"/>
        <v>0</v>
      </c>
      <c r="K106" s="223">
        <f t="shared" si="21"/>
        <v>0</v>
      </c>
    </row>
    <row r="107" spans="1:11">
      <c r="A107" s="135" t="str">
        <f t="shared" si="18"/>
        <v>окт</v>
      </c>
      <c r="B107" s="216" t="str">
        <f>'Расчёт (кг)'!B111</f>
        <v>-</v>
      </c>
      <c r="C107" s="216">
        <f t="shared" si="19"/>
        <v>2022</v>
      </c>
      <c r="D107" s="242">
        <f>'Расчёт (кг)'!C111</f>
        <v>44835</v>
      </c>
      <c r="E107" s="217">
        <f>'Расчёт (кг)'!D111</f>
        <v>21</v>
      </c>
      <c r="F107" s="223">
        <f>'Расчёт (кг)'!AH111/'Расчёт (кг)'!D111</f>
        <v>0</v>
      </c>
      <c r="G107" s="223">
        <f>'Расчёт (кг)'!AL111/'Расчёт (кг)'!D111</f>
        <v>0</v>
      </c>
      <c r="H107" s="223">
        <f>'Расчёт (ТН)'!AH111/'Расчёт (ТН)'!D111</f>
        <v>0</v>
      </c>
      <c r="I107" s="223">
        <f>'Расчёт (ТН)'!AL111/'Расчёт (ТН)'!D111</f>
        <v>0</v>
      </c>
      <c r="J107" s="223">
        <f t="shared" si="20"/>
        <v>0</v>
      </c>
      <c r="K107" s="223">
        <f t="shared" si="21"/>
        <v>0</v>
      </c>
    </row>
    <row r="108" spans="1:11">
      <c r="A108" s="135" t="str">
        <f t="shared" si="18"/>
        <v>ноя</v>
      </c>
      <c r="B108" s="216" t="str">
        <f>'Расчёт (кг)'!B112</f>
        <v>-</v>
      </c>
      <c r="C108" s="216">
        <f t="shared" si="19"/>
        <v>2022</v>
      </c>
      <c r="D108" s="242">
        <f>'Расчёт (кг)'!C112</f>
        <v>44866</v>
      </c>
      <c r="E108" s="217">
        <f>'Расчёт (кг)'!D112</f>
        <v>21</v>
      </c>
      <c r="F108" s="223">
        <f>'Расчёт (кг)'!AH112/'Расчёт (кг)'!D112</f>
        <v>0</v>
      </c>
      <c r="G108" s="223">
        <f>'Расчёт (кг)'!AL112/'Расчёт (кг)'!D112</f>
        <v>0</v>
      </c>
      <c r="H108" s="223">
        <f>'Расчёт (ТН)'!AH112/'Расчёт (ТН)'!D112</f>
        <v>0</v>
      </c>
      <c r="I108" s="223">
        <f>'Расчёт (ТН)'!AL112/'Расчёт (ТН)'!D112</f>
        <v>0</v>
      </c>
      <c r="J108" s="223">
        <f t="shared" si="20"/>
        <v>0</v>
      </c>
      <c r="K108" s="223">
        <f t="shared" si="21"/>
        <v>0</v>
      </c>
    </row>
    <row r="109" spans="1:11">
      <c r="A109" s="135" t="str">
        <f t="shared" si="18"/>
        <v>дек</v>
      </c>
      <c r="B109" s="216" t="str">
        <f>'Расчёт (кг)'!B113</f>
        <v>-</v>
      </c>
      <c r="C109" s="216">
        <f t="shared" si="19"/>
        <v>2022</v>
      </c>
      <c r="D109" s="242">
        <f>'Расчёт (кг)'!C113</f>
        <v>44896</v>
      </c>
      <c r="E109" s="217">
        <f>'Расчёт (кг)'!D113</f>
        <v>22</v>
      </c>
      <c r="F109" s="223">
        <f>'Расчёт (кг)'!AH113/'Расчёт (кг)'!D113</f>
        <v>0</v>
      </c>
      <c r="G109" s="223">
        <f>'Расчёт (кг)'!AL113/'Расчёт (кг)'!D113</f>
        <v>0</v>
      </c>
      <c r="H109" s="223">
        <f>'Расчёт (ТН)'!AH113/'Расчёт (ТН)'!D113</f>
        <v>0</v>
      </c>
      <c r="I109" s="223">
        <f>'Расчёт (ТН)'!AL113/'Расчёт (ТН)'!D113</f>
        <v>0</v>
      </c>
      <c r="J109" s="223">
        <f t="shared" si="20"/>
        <v>0</v>
      </c>
      <c r="K109" s="223">
        <f t="shared" si="21"/>
        <v>0</v>
      </c>
    </row>
    <row r="110" spans="1:11">
      <c r="A110" s="135" t="str">
        <f t="shared" si="18"/>
        <v>янв</v>
      </c>
      <c r="B110" s="216" t="str">
        <f>'Расчёт (кг)'!B114</f>
        <v>-</v>
      </c>
      <c r="C110" s="216">
        <f t="shared" si="19"/>
        <v>2023</v>
      </c>
      <c r="D110" s="242">
        <f>'Расчёт (кг)'!C114</f>
        <v>44927</v>
      </c>
      <c r="E110" s="217">
        <f>'Расчёт (кг)'!D114</f>
        <v>17</v>
      </c>
      <c r="F110" s="223">
        <f>'Расчёт (кг)'!AH114/'Расчёт (кг)'!D114</f>
        <v>0</v>
      </c>
      <c r="G110" s="223">
        <f>'Расчёт (кг)'!AL114/'Расчёт (кг)'!D114</f>
        <v>0</v>
      </c>
      <c r="H110" s="223">
        <f>'Расчёт (ТН)'!AH114/'Расчёт (ТН)'!D114</f>
        <v>0</v>
      </c>
      <c r="I110" s="223">
        <f>'Расчёт (ТН)'!AL114/'Расчёт (ТН)'!D114</f>
        <v>0</v>
      </c>
      <c r="J110" s="223">
        <f t="shared" si="20"/>
        <v>0</v>
      </c>
      <c r="K110" s="223">
        <f t="shared" si="21"/>
        <v>0</v>
      </c>
    </row>
    <row r="111" spans="1:11">
      <c r="A111" s="135" t="str">
        <f t="shared" si="18"/>
        <v>фев</v>
      </c>
      <c r="B111" s="216" t="str">
        <f>'Расчёт (кг)'!B115</f>
        <v>-</v>
      </c>
      <c r="C111" s="216">
        <f t="shared" si="19"/>
        <v>2023</v>
      </c>
      <c r="D111" s="242">
        <f>'Расчёт (кг)'!C115</f>
        <v>44958</v>
      </c>
      <c r="E111" s="217">
        <f>'Расчёт (кг)'!D115</f>
        <v>18</v>
      </c>
      <c r="F111" s="223">
        <f>'Расчёт (кг)'!AH115/'Расчёт (кг)'!D115</f>
        <v>0</v>
      </c>
      <c r="G111" s="223">
        <f>'Расчёт (кг)'!AL115/'Расчёт (кг)'!D115</f>
        <v>0</v>
      </c>
      <c r="H111" s="223">
        <f>'Расчёт (ТН)'!AH115/'Расчёт (ТН)'!D115</f>
        <v>0</v>
      </c>
      <c r="I111" s="223">
        <f>'Расчёт (ТН)'!AL115/'Расчёт (ТН)'!D115</f>
        <v>0</v>
      </c>
      <c r="J111" s="223">
        <f t="shared" si="20"/>
        <v>0</v>
      </c>
      <c r="K111" s="223">
        <f t="shared" si="21"/>
        <v>0</v>
      </c>
    </row>
    <row r="112" spans="1:11">
      <c r="A112" s="135" t="str">
        <f t="shared" si="18"/>
        <v>мар</v>
      </c>
      <c r="B112" s="216" t="str">
        <f>'Расчёт (кг)'!B116</f>
        <v>-</v>
      </c>
      <c r="C112" s="216">
        <f t="shared" si="19"/>
        <v>2023</v>
      </c>
      <c r="D112" s="242">
        <f>'Расчёт (кг)'!C116</f>
        <v>44986</v>
      </c>
      <c r="E112" s="217">
        <f>'Расчёт (кг)'!D116</f>
        <v>22</v>
      </c>
      <c r="F112" s="223">
        <f>'Расчёт (кг)'!AH116/'Расчёт (кг)'!D116</f>
        <v>0</v>
      </c>
      <c r="G112" s="223">
        <f>'Расчёт (кг)'!AL116/'Расчёт (кг)'!D116</f>
        <v>0</v>
      </c>
      <c r="H112" s="223">
        <f>'Расчёт (ТН)'!AH116/'Расчёт (ТН)'!D116</f>
        <v>0</v>
      </c>
      <c r="I112" s="223">
        <f>'Расчёт (ТН)'!AL116/'Расчёт (ТН)'!D116</f>
        <v>0</v>
      </c>
      <c r="J112" s="223">
        <f t="shared" si="20"/>
        <v>0</v>
      </c>
      <c r="K112" s="223">
        <f t="shared" si="21"/>
        <v>0</v>
      </c>
    </row>
    <row r="113" spans="1:11">
      <c r="A113" s="135" t="str">
        <f t="shared" si="18"/>
        <v>апр</v>
      </c>
      <c r="B113" s="216" t="str">
        <f>'Расчёт (кг)'!B117</f>
        <v>-</v>
      </c>
      <c r="C113" s="216">
        <f t="shared" si="19"/>
        <v>2023</v>
      </c>
      <c r="D113" s="242">
        <f>'Расчёт (кг)'!C117</f>
        <v>45017</v>
      </c>
      <c r="E113" s="217">
        <f>'Расчёт (кг)'!D117</f>
        <v>20</v>
      </c>
      <c r="F113" s="223">
        <f>'Расчёт (кг)'!AH117/'Расчёт (кг)'!D117</f>
        <v>0</v>
      </c>
      <c r="G113" s="223">
        <f>'Расчёт (кг)'!AL117/'Расчёт (кг)'!D117</f>
        <v>0</v>
      </c>
      <c r="H113" s="223">
        <f>'Расчёт (ТН)'!AH117/'Расчёт (ТН)'!D117</f>
        <v>0</v>
      </c>
      <c r="I113" s="223">
        <f>'Расчёт (ТН)'!AL117/'Расчёт (ТН)'!D117</f>
        <v>0</v>
      </c>
      <c r="J113" s="223">
        <f t="shared" si="20"/>
        <v>0</v>
      </c>
      <c r="K113" s="223">
        <f t="shared" si="21"/>
        <v>0</v>
      </c>
    </row>
    <row r="114" spans="1:11">
      <c r="A114" s="135" t="str">
        <f t="shared" si="18"/>
        <v>май</v>
      </c>
      <c r="B114" s="216" t="str">
        <f>'Расчёт (кг)'!B118</f>
        <v>-</v>
      </c>
      <c r="C114" s="216">
        <f t="shared" si="19"/>
        <v>2023</v>
      </c>
      <c r="D114" s="242">
        <f>'Расчёт (кг)'!C118</f>
        <v>45047</v>
      </c>
      <c r="E114" s="217">
        <f>'Расчёт (кг)'!D118</f>
        <v>20</v>
      </c>
      <c r="F114" s="223">
        <f>'Расчёт (кг)'!AH118/'Расчёт (кг)'!D118</f>
        <v>0</v>
      </c>
      <c r="G114" s="223">
        <f>'Расчёт (кг)'!AL118/'Расчёт (кг)'!D118</f>
        <v>0</v>
      </c>
      <c r="H114" s="223">
        <f>'Расчёт (ТН)'!AH118/'Расчёт (ТН)'!D118</f>
        <v>0</v>
      </c>
      <c r="I114" s="223">
        <f>'Расчёт (ТН)'!AL118/'Расчёт (ТН)'!D118</f>
        <v>0</v>
      </c>
      <c r="J114" s="223">
        <f t="shared" si="20"/>
        <v>0</v>
      </c>
      <c r="K114" s="223">
        <f t="shared" si="21"/>
        <v>0</v>
      </c>
    </row>
    <row r="115" spans="1:11">
      <c r="A115" s="135" t="str">
        <f t="shared" si="18"/>
        <v>июн</v>
      </c>
      <c r="B115" s="216" t="str">
        <f>'Расчёт (кг)'!B119</f>
        <v>-</v>
      </c>
      <c r="C115" s="216">
        <f t="shared" si="19"/>
        <v>2023</v>
      </c>
      <c r="D115" s="242">
        <f>'Расчёт (кг)'!C119</f>
        <v>45078</v>
      </c>
      <c r="E115" s="217">
        <f>'Расчёт (кг)'!D119</f>
        <v>21</v>
      </c>
      <c r="F115" s="223">
        <f>'Расчёт (кг)'!AH119/'Расчёт (кг)'!D119</f>
        <v>0</v>
      </c>
      <c r="G115" s="223">
        <f>'Расчёт (кг)'!AL119/'Расчёт (кг)'!D119</f>
        <v>0</v>
      </c>
      <c r="H115" s="223">
        <f>'Расчёт (ТН)'!AH119/'Расчёт (ТН)'!D119</f>
        <v>0</v>
      </c>
      <c r="I115" s="223">
        <f>'Расчёт (ТН)'!AL119/'Расчёт (ТН)'!D119</f>
        <v>0</v>
      </c>
      <c r="J115" s="223">
        <f t="shared" si="20"/>
        <v>0</v>
      </c>
      <c r="K115" s="223">
        <f t="shared" si="21"/>
        <v>0</v>
      </c>
    </row>
    <row r="116" spans="1:11">
      <c r="A116" s="135" t="str">
        <f t="shared" si="18"/>
        <v>июл</v>
      </c>
      <c r="B116" s="216" t="str">
        <f>'Расчёт (кг)'!B120</f>
        <v>-</v>
      </c>
      <c r="C116" s="216">
        <f t="shared" si="19"/>
        <v>2023</v>
      </c>
      <c r="D116" s="242">
        <f>'Расчёт (кг)'!C120</f>
        <v>45108</v>
      </c>
      <c r="E116" s="217">
        <f>'Расчёт (кг)'!D120</f>
        <v>21</v>
      </c>
      <c r="F116" s="223">
        <f>'Расчёт (кг)'!AH120/'Расчёт (кг)'!D120</f>
        <v>0</v>
      </c>
      <c r="G116" s="223">
        <f>'Расчёт (кг)'!AL120/'Расчёт (кг)'!D120</f>
        <v>0</v>
      </c>
      <c r="H116" s="223">
        <f>'Расчёт (ТН)'!AH120/'Расчёт (ТН)'!D120</f>
        <v>0</v>
      </c>
      <c r="I116" s="223">
        <f>'Расчёт (ТН)'!AL120/'Расчёт (ТН)'!D120</f>
        <v>0</v>
      </c>
      <c r="J116" s="223">
        <f t="shared" si="20"/>
        <v>0</v>
      </c>
      <c r="K116" s="223">
        <f t="shared" si="21"/>
        <v>0</v>
      </c>
    </row>
    <row r="117" spans="1:11">
      <c r="A117" s="135" t="str">
        <f t="shared" si="18"/>
        <v>авг</v>
      </c>
      <c r="B117" s="216" t="str">
        <f>'Расчёт (кг)'!B121</f>
        <v>-</v>
      </c>
      <c r="C117" s="216">
        <f t="shared" si="19"/>
        <v>2023</v>
      </c>
      <c r="D117" s="242">
        <f>'Расчёт (кг)'!C121</f>
        <v>45139</v>
      </c>
      <c r="E117" s="217">
        <f>'Расчёт (кг)'!D121</f>
        <v>23</v>
      </c>
      <c r="F117" s="223">
        <f>'Расчёт (кг)'!AH121/'Расчёт (кг)'!D121</f>
        <v>0</v>
      </c>
      <c r="G117" s="223">
        <f>'Расчёт (кг)'!AL121/'Расчёт (кг)'!D121</f>
        <v>0</v>
      </c>
      <c r="H117" s="223">
        <f>'Расчёт (ТН)'!AH121/'Расчёт (ТН)'!D121</f>
        <v>0</v>
      </c>
      <c r="I117" s="223">
        <f>'Расчёт (ТН)'!AL121/'Расчёт (ТН)'!D121</f>
        <v>0</v>
      </c>
      <c r="J117" s="223">
        <f t="shared" si="20"/>
        <v>0</v>
      </c>
      <c r="K117" s="223">
        <f t="shared" si="21"/>
        <v>0</v>
      </c>
    </row>
    <row r="118" spans="1:11">
      <c r="A118" s="135" t="str">
        <f t="shared" si="18"/>
        <v>сен</v>
      </c>
      <c r="B118" s="216" t="str">
        <f>'Расчёт (кг)'!B122</f>
        <v>-</v>
      </c>
      <c r="C118" s="216">
        <f t="shared" si="19"/>
        <v>2023</v>
      </c>
      <c r="D118" s="242">
        <f>'Расчёт (кг)'!C122</f>
        <v>45170</v>
      </c>
      <c r="E118" s="217">
        <f>'Расчёт (кг)'!D122</f>
        <v>21</v>
      </c>
      <c r="F118" s="223">
        <f>'Расчёт (кг)'!AH122/'Расчёт (кг)'!D122</f>
        <v>0</v>
      </c>
      <c r="G118" s="223">
        <f>'Расчёт (кг)'!AL122/'Расчёт (кг)'!D122</f>
        <v>0</v>
      </c>
      <c r="H118" s="223">
        <f>'Расчёт (ТН)'!AH122/'Расчёт (ТН)'!D122</f>
        <v>0</v>
      </c>
      <c r="I118" s="223">
        <f>'Расчёт (ТН)'!AL122/'Расчёт (ТН)'!D122</f>
        <v>0</v>
      </c>
      <c r="J118" s="223">
        <f t="shared" si="20"/>
        <v>0</v>
      </c>
      <c r="K118" s="223">
        <f t="shared" si="21"/>
        <v>0</v>
      </c>
    </row>
    <row r="119" spans="1:11">
      <c r="A119" s="135" t="str">
        <f t="shared" si="18"/>
        <v>окт</v>
      </c>
      <c r="B119" s="216" t="str">
        <f>'Расчёт (кг)'!B123</f>
        <v>-</v>
      </c>
      <c r="C119" s="216">
        <f t="shared" si="19"/>
        <v>2023</v>
      </c>
      <c r="D119" s="242">
        <f>'Расчёт (кг)'!C123</f>
        <v>45200</v>
      </c>
      <c r="E119" s="217">
        <f>'Расчёт (кг)'!D123</f>
        <v>22</v>
      </c>
      <c r="F119" s="223">
        <f>'Расчёт (кг)'!AH123/'Расчёт (кг)'!D123</f>
        <v>0</v>
      </c>
      <c r="G119" s="223">
        <f>'Расчёт (кг)'!AL123/'Расчёт (кг)'!D123</f>
        <v>0</v>
      </c>
      <c r="H119" s="223">
        <f>'Расчёт (ТН)'!AH123/'Расчёт (ТН)'!D123</f>
        <v>0</v>
      </c>
      <c r="I119" s="223">
        <f>'Расчёт (ТН)'!AL123/'Расчёт (ТН)'!D123</f>
        <v>0</v>
      </c>
      <c r="J119" s="223">
        <f t="shared" si="20"/>
        <v>0</v>
      </c>
      <c r="K119" s="223">
        <f t="shared" si="21"/>
        <v>0</v>
      </c>
    </row>
    <row r="120" spans="1:11">
      <c r="A120" s="135" t="str">
        <f t="shared" si="18"/>
        <v>ноя</v>
      </c>
      <c r="B120" s="216" t="str">
        <f>'Расчёт (кг)'!B124</f>
        <v>-</v>
      </c>
      <c r="C120" s="216">
        <f t="shared" si="19"/>
        <v>2023</v>
      </c>
      <c r="D120" s="242">
        <f>'Расчёт (кг)'!C124</f>
        <v>45231</v>
      </c>
      <c r="E120" s="217">
        <f>'Расчёт (кг)'!D124</f>
        <v>21</v>
      </c>
      <c r="F120" s="223">
        <f>'Расчёт (кг)'!AH124/'Расчёт (кг)'!D124</f>
        <v>0</v>
      </c>
      <c r="G120" s="223">
        <f>'Расчёт (кг)'!AL124/'Расчёт (кг)'!D124</f>
        <v>0</v>
      </c>
      <c r="H120" s="223">
        <f>'Расчёт (ТН)'!AH124/'Расчёт (ТН)'!D124</f>
        <v>0</v>
      </c>
      <c r="I120" s="223">
        <f>'Расчёт (ТН)'!AL124/'Расчёт (ТН)'!D124</f>
        <v>0</v>
      </c>
      <c r="J120" s="223">
        <f t="shared" si="20"/>
        <v>0</v>
      </c>
      <c r="K120" s="223">
        <f t="shared" si="21"/>
        <v>0</v>
      </c>
    </row>
    <row r="121" spans="1:11">
      <c r="A121" s="135" t="str">
        <f t="shared" si="18"/>
        <v>дек</v>
      </c>
      <c r="B121" s="216" t="str">
        <f>'Расчёт (кг)'!B125</f>
        <v>-</v>
      </c>
      <c r="C121" s="216">
        <f t="shared" si="19"/>
        <v>2023</v>
      </c>
      <c r="D121" s="242">
        <f>'Расчёт (кг)'!C125</f>
        <v>45261</v>
      </c>
      <c r="E121" s="217">
        <f>'Расчёт (кг)'!D125</f>
        <v>21</v>
      </c>
      <c r="F121" s="223">
        <f>'Расчёт (кг)'!AH125/'Расчёт (кг)'!D125</f>
        <v>0</v>
      </c>
      <c r="G121" s="223">
        <f>'Расчёт (кг)'!AL125/'Расчёт (кг)'!D125</f>
        <v>0</v>
      </c>
      <c r="H121" s="223">
        <f>'Расчёт (ТН)'!AH125/'Расчёт (ТН)'!D125</f>
        <v>0</v>
      </c>
      <c r="I121" s="223">
        <f>'Расчёт (ТН)'!AL125/'Расчёт (ТН)'!D125</f>
        <v>0</v>
      </c>
      <c r="J121" s="223">
        <f t="shared" si="20"/>
        <v>0</v>
      </c>
      <c r="K121" s="223">
        <f t="shared" si="21"/>
        <v>0</v>
      </c>
    </row>
    <row r="122" spans="1:11">
      <c r="A122" s="135" t="str">
        <f t="shared" si="18"/>
        <v>янв</v>
      </c>
      <c r="B122" s="216" t="str">
        <f>'Расчёт (кг)'!B126</f>
        <v>-</v>
      </c>
      <c r="C122" s="216">
        <f t="shared" si="19"/>
        <v>2024</v>
      </c>
      <c r="D122" s="242">
        <f>'Расчёт (кг)'!C126</f>
        <v>45292</v>
      </c>
      <c r="E122" s="217">
        <f>'Расчёт (кг)'!D126</f>
        <v>17</v>
      </c>
      <c r="F122" s="223">
        <f>'Расчёт (кг)'!AH126/'Расчёт (кг)'!D126</f>
        <v>0</v>
      </c>
      <c r="G122" s="223">
        <f>'Расчёт (кг)'!AL126/'Расчёт (кг)'!D126</f>
        <v>0</v>
      </c>
      <c r="H122" s="223">
        <f>'Расчёт (ТН)'!AH126/'Расчёт (ТН)'!D126</f>
        <v>0</v>
      </c>
      <c r="I122" s="223">
        <f>'Расчёт (ТН)'!AL126/'Расчёт (ТН)'!D126</f>
        <v>0</v>
      </c>
      <c r="J122" s="223">
        <f t="shared" si="20"/>
        <v>0</v>
      </c>
      <c r="K122" s="223">
        <f t="shared" si="21"/>
        <v>0</v>
      </c>
    </row>
    <row r="123" spans="1:11">
      <c r="A123" s="135" t="str">
        <f t="shared" si="18"/>
        <v>фев</v>
      </c>
      <c r="B123" s="216" t="str">
        <f>'Расчёт (кг)'!B127</f>
        <v>-</v>
      </c>
      <c r="C123" s="216">
        <f t="shared" si="19"/>
        <v>2024</v>
      </c>
      <c r="D123" s="242">
        <f>'Расчёт (кг)'!C127</f>
        <v>45323</v>
      </c>
      <c r="E123" s="217">
        <f>'Расчёт (кг)'!D127</f>
        <v>20</v>
      </c>
      <c r="F123" s="223">
        <f>'Расчёт (кг)'!AH127/'Расчёт (кг)'!D127</f>
        <v>0</v>
      </c>
      <c r="G123" s="223">
        <f>'Расчёт (кг)'!AL127/'Расчёт (кг)'!D127</f>
        <v>0</v>
      </c>
      <c r="H123" s="223">
        <f>'Расчёт (ТН)'!AH127/'Расчёт (ТН)'!D127</f>
        <v>0</v>
      </c>
      <c r="I123" s="223">
        <f>'Расчёт (ТН)'!AL127/'Расчёт (ТН)'!D127</f>
        <v>0</v>
      </c>
      <c r="J123" s="223">
        <f t="shared" si="20"/>
        <v>0</v>
      </c>
      <c r="K123" s="223">
        <f t="shared" si="21"/>
        <v>0</v>
      </c>
    </row>
    <row r="124" spans="1:11">
      <c r="A124" s="135" t="str">
        <f t="shared" si="18"/>
        <v>мар</v>
      </c>
      <c r="B124" s="216" t="str">
        <f>'Расчёт (кг)'!B128</f>
        <v>-</v>
      </c>
      <c r="C124" s="216">
        <f t="shared" si="19"/>
        <v>2024</v>
      </c>
      <c r="D124" s="242">
        <f>'Расчёт (кг)'!C128</f>
        <v>45352</v>
      </c>
      <c r="E124" s="217">
        <f>'Расчёт (кг)'!D128</f>
        <v>20</v>
      </c>
      <c r="F124" s="223">
        <f>'Расчёт (кг)'!AH128/'Расчёт (кг)'!D128</f>
        <v>0</v>
      </c>
      <c r="G124" s="223">
        <f>'Расчёт (кг)'!AL128/'Расчёт (кг)'!D128</f>
        <v>0</v>
      </c>
      <c r="H124" s="223">
        <f>'Расчёт (ТН)'!AH128/'Расчёт (ТН)'!D128</f>
        <v>0</v>
      </c>
      <c r="I124" s="223">
        <f>'Расчёт (ТН)'!AL128/'Расчёт (ТН)'!D128</f>
        <v>0</v>
      </c>
      <c r="J124" s="223">
        <f t="shared" si="20"/>
        <v>0</v>
      </c>
      <c r="K124" s="223">
        <f t="shared" si="21"/>
        <v>0</v>
      </c>
    </row>
    <row r="125" spans="1:11">
      <c r="A125" s="135" t="str">
        <f t="shared" si="18"/>
        <v>апр</v>
      </c>
      <c r="B125" s="216" t="str">
        <f>'Расчёт (кг)'!B129</f>
        <v>-</v>
      </c>
      <c r="C125" s="216">
        <f t="shared" si="19"/>
        <v>2024</v>
      </c>
      <c r="D125" s="242">
        <f>'Расчёт (кг)'!C129</f>
        <v>45383</v>
      </c>
      <c r="E125" s="217">
        <f>'Расчёт (кг)'!D129</f>
        <v>21</v>
      </c>
      <c r="F125" s="223">
        <f>'Расчёт (кг)'!AH129/'Расчёт (кг)'!D129</f>
        <v>0</v>
      </c>
      <c r="G125" s="223">
        <f>'Расчёт (кг)'!AL129/'Расчёт (кг)'!D129</f>
        <v>0</v>
      </c>
      <c r="H125" s="223">
        <f>'Расчёт (ТН)'!AH129/'Расчёт (ТН)'!D129</f>
        <v>0</v>
      </c>
      <c r="I125" s="223">
        <f>'Расчёт (ТН)'!AL129/'Расчёт (ТН)'!D129</f>
        <v>0</v>
      </c>
      <c r="J125" s="223">
        <f t="shared" si="20"/>
        <v>0</v>
      </c>
      <c r="K125" s="223">
        <f t="shared" si="21"/>
        <v>0</v>
      </c>
    </row>
    <row r="126" spans="1:11">
      <c r="A126" s="135" t="str">
        <f t="shared" si="18"/>
        <v>май</v>
      </c>
      <c r="B126" s="216" t="str">
        <f>'Расчёт (кг)'!B130</f>
        <v>-</v>
      </c>
      <c r="C126" s="216">
        <f t="shared" si="19"/>
        <v>2024</v>
      </c>
      <c r="D126" s="242">
        <f>'Расчёт (кг)'!C130</f>
        <v>45413</v>
      </c>
      <c r="E126" s="217">
        <f>'Расчёт (кг)'!D130</f>
        <v>20</v>
      </c>
      <c r="F126" s="223">
        <f>'Расчёт (кг)'!AH130/'Расчёт (кг)'!D130</f>
        <v>0</v>
      </c>
      <c r="G126" s="223">
        <f>'Расчёт (кг)'!AL130/'Расчёт (кг)'!D130</f>
        <v>0</v>
      </c>
      <c r="H126" s="223">
        <f>'Расчёт (ТН)'!AH130/'Расчёт (ТН)'!D130</f>
        <v>0</v>
      </c>
      <c r="I126" s="223">
        <f>'Расчёт (ТН)'!AL130/'Расчёт (ТН)'!D130</f>
        <v>0</v>
      </c>
      <c r="J126" s="223">
        <f t="shared" si="20"/>
        <v>0</v>
      </c>
      <c r="K126" s="223">
        <f t="shared" si="21"/>
        <v>0</v>
      </c>
    </row>
    <row r="127" spans="1:11">
      <c r="A127" s="135" t="str">
        <f t="shared" si="18"/>
        <v>июн</v>
      </c>
      <c r="B127" s="216" t="str">
        <f>'Расчёт (кг)'!B131</f>
        <v>-</v>
      </c>
      <c r="C127" s="216">
        <f t="shared" si="19"/>
        <v>2024</v>
      </c>
      <c r="D127" s="242">
        <f>'Расчёт (кг)'!C131</f>
        <v>45444</v>
      </c>
      <c r="E127" s="217">
        <f>'Расчёт (кг)'!D131</f>
        <v>19</v>
      </c>
      <c r="F127" s="223">
        <f>'Расчёт (кг)'!AH131/'Расчёт (кг)'!D131</f>
        <v>0</v>
      </c>
      <c r="G127" s="223">
        <f>'Расчёт (кг)'!AL131/'Расчёт (кг)'!D131</f>
        <v>0</v>
      </c>
      <c r="H127" s="223">
        <f>'Расчёт (ТН)'!AH131/'Расчёт (ТН)'!D131</f>
        <v>0</v>
      </c>
      <c r="I127" s="223">
        <f>'Расчёт (ТН)'!AL131/'Расчёт (ТН)'!D131</f>
        <v>0</v>
      </c>
      <c r="J127" s="223">
        <f t="shared" si="20"/>
        <v>0</v>
      </c>
      <c r="K127" s="223">
        <f t="shared" si="21"/>
        <v>0</v>
      </c>
    </row>
    <row r="128" spans="1:11">
      <c r="A128" s="135" t="str">
        <f t="shared" si="18"/>
        <v>июл</v>
      </c>
      <c r="B128" s="216" t="str">
        <f>'Расчёт (кг)'!B132</f>
        <v>-</v>
      </c>
      <c r="C128" s="216">
        <f t="shared" si="19"/>
        <v>2024</v>
      </c>
      <c r="D128" s="242">
        <f>'Расчёт (кг)'!C132</f>
        <v>45474</v>
      </c>
      <c r="E128" s="217">
        <f>'Расчёт (кг)'!D132</f>
        <v>23</v>
      </c>
      <c r="F128" s="223">
        <f>'Расчёт (кг)'!AH132/'Расчёт (кг)'!D132</f>
        <v>0</v>
      </c>
      <c r="G128" s="223">
        <f>'Расчёт (кг)'!AL132/'Расчёт (кг)'!D132</f>
        <v>0</v>
      </c>
      <c r="H128" s="223">
        <f>'Расчёт (ТН)'!AH132/'Расчёт (ТН)'!D132</f>
        <v>0</v>
      </c>
      <c r="I128" s="223">
        <f>'Расчёт (ТН)'!AL132/'Расчёт (ТН)'!D132</f>
        <v>0</v>
      </c>
      <c r="J128" s="223">
        <f t="shared" si="20"/>
        <v>0</v>
      </c>
      <c r="K128" s="223">
        <f t="shared" si="21"/>
        <v>0</v>
      </c>
    </row>
    <row r="129" spans="1:11">
      <c r="A129" s="135" t="str">
        <f t="shared" si="18"/>
        <v>авг</v>
      </c>
      <c r="B129" s="216" t="str">
        <f>'Расчёт (кг)'!B133</f>
        <v>-</v>
      </c>
      <c r="C129" s="216">
        <f t="shared" si="19"/>
        <v>2024</v>
      </c>
      <c r="D129" s="242">
        <f>'Расчёт (кг)'!C133</f>
        <v>45505</v>
      </c>
      <c r="E129" s="217">
        <f>'Расчёт (кг)'!D133</f>
        <v>22</v>
      </c>
      <c r="F129" s="223">
        <f>'Расчёт (кг)'!AH133/'Расчёт (кг)'!D133</f>
        <v>0</v>
      </c>
      <c r="G129" s="223">
        <f>'Расчёт (кг)'!AL133/'Расчёт (кг)'!D133</f>
        <v>0</v>
      </c>
      <c r="H129" s="223">
        <f>'Расчёт (ТН)'!AH133/'Расчёт (ТН)'!D133</f>
        <v>0</v>
      </c>
      <c r="I129" s="223">
        <f>'Расчёт (ТН)'!AL133/'Расчёт (ТН)'!D133</f>
        <v>0</v>
      </c>
      <c r="J129" s="223">
        <f t="shared" si="20"/>
        <v>0</v>
      </c>
      <c r="K129" s="223">
        <f t="shared" si="21"/>
        <v>0</v>
      </c>
    </row>
    <row r="130" spans="1:11">
      <c r="A130" s="135" t="str">
        <f t="shared" si="18"/>
        <v>сен</v>
      </c>
      <c r="B130" s="216" t="str">
        <f>'Расчёт (кг)'!B134</f>
        <v>-</v>
      </c>
      <c r="C130" s="216">
        <f t="shared" si="19"/>
        <v>2024</v>
      </c>
      <c r="D130" s="242">
        <f>'Расчёт (кг)'!C134</f>
        <v>45536</v>
      </c>
      <c r="E130" s="217">
        <f>'Расчёт (кг)'!D134</f>
        <v>21</v>
      </c>
      <c r="F130" s="223">
        <f>'Расчёт (кг)'!AH134/'Расчёт (кг)'!D134</f>
        <v>0</v>
      </c>
      <c r="G130" s="223">
        <f>'Расчёт (кг)'!AL134/'Расчёт (кг)'!D134</f>
        <v>0</v>
      </c>
      <c r="H130" s="223">
        <f>'Расчёт (ТН)'!AH134/'Расчёт (ТН)'!D134</f>
        <v>0</v>
      </c>
      <c r="I130" s="223">
        <f>'Расчёт (ТН)'!AL134/'Расчёт (ТН)'!D134</f>
        <v>0</v>
      </c>
      <c r="J130" s="223">
        <f t="shared" si="20"/>
        <v>0</v>
      </c>
      <c r="K130" s="223">
        <f t="shared" si="21"/>
        <v>0</v>
      </c>
    </row>
    <row r="131" spans="1:11">
      <c r="A131" s="135" t="str">
        <f t="shared" ref="A131:A133" si="22">TEXT(D131,"МММ")</f>
        <v>окт</v>
      </c>
      <c r="B131" s="216" t="str">
        <f>'Расчёт (кг)'!B135</f>
        <v>-</v>
      </c>
      <c r="C131" s="216">
        <f t="shared" ref="C131:C157" si="23">YEAR(D131)</f>
        <v>2024</v>
      </c>
      <c r="D131" s="242">
        <f>'Расчёт (кг)'!C135</f>
        <v>45566</v>
      </c>
      <c r="E131" s="217">
        <f>'Расчёт (кг)'!D135</f>
        <v>23</v>
      </c>
      <c r="F131" s="223">
        <f>'Расчёт (кг)'!AH135/'Расчёт (кг)'!D135</f>
        <v>0</v>
      </c>
      <c r="G131" s="223">
        <f>'Расчёт (кг)'!AL135/'Расчёт (кг)'!D135</f>
        <v>0</v>
      </c>
      <c r="H131" s="223">
        <f>'Расчёт (ТН)'!AH135/'Расчёт (ТН)'!D135</f>
        <v>0</v>
      </c>
      <c r="I131" s="223">
        <f>'Расчёт (ТН)'!AL135/'Расчёт (ТН)'!D135</f>
        <v>0</v>
      </c>
      <c r="J131" s="223">
        <f t="shared" si="20"/>
        <v>0</v>
      </c>
      <c r="K131" s="223">
        <f t="shared" si="21"/>
        <v>0</v>
      </c>
    </row>
    <row r="132" spans="1:11">
      <c r="A132" s="135" t="str">
        <f t="shared" si="22"/>
        <v>ноя</v>
      </c>
      <c r="B132" s="216" t="str">
        <f>'Расчёт (кг)'!B136</f>
        <v>-</v>
      </c>
      <c r="C132" s="216">
        <f t="shared" si="23"/>
        <v>2024</v>
      </c>
      <c r="D132" s="242">
        <f>'Расчёт (кг)'!C136</f>
        <v>45597</v>
      </c>
      <c r="E132" s="217">
        <f>'Расчёт (кг)'!D136</f>
        <v>21</v>
      </c>
      <c r="F132" s="223">
        <f>'Расчёт (кг)'!AH136/'Расчёт (кг)'!D136</f>
        <v>0</v>
      </c>
      <c r="G132" s="223">
        <f>'Расчёт (кг)'!AL136/'Расчёт (кг)'!D136</f>
        <v>0</v>
      </c>
      <c r="H132" s="223">
        <f>'Расчёт (ТН)'!AH136/'Расчёт (ТН)'!D136</f>
        <v>0</v>
      </c>
      <c r="I132" s="223">
        <f>'Расчёт (ТН)'!AL136/'Расчёт (ТН)'!D136</f>
        <v>0</v>
      </c>
      <c r="J132" s="223">
        <f t="shared" si="20"/>
        <v>0</v>
      </c>
      <c r="K132" s="223">
        <f t="shared" si="21"/>
        <v>0</v>
      </c>
    </row>
    <row r="133" spans="1:11">
      <c r="A133" s="135" t="str">
        <f t="shared" si="22"/>
        <v>дек</v>
      </c>
      <c r="B133" s="216" t="str">
        <f>'Расчёт (кг)'!B137</f>
        <v>-</v>
      </c>
      <c r="C133" s="216">
        <f t="shared" si="23"/>
        <v>2024</v>
      </c>
      <c r="D133" s="242">
        <f>'Расчёт (кг)'!C137</f>
        <v>45627</v>
      </c>
      <c r="E133" s="217">
        <f>'Расчёт (кг)'!D137</f>
        <v>21</v>
      </c>
      <c r="F133" s="223">
        <f>'Расчёт (кг)'!AH137/'Расчёт (кг)'!D137</f>
        <v>0</v>
      </c>
      <c r="G133" s="223">
        <f>'Расчёт (кг)'!AL137/'Расчёт (кг)'!D137</f>
        <v>0</v>
      </c>
      <c r="H133" s="223">
        <f>'Расчёт (ТН)'!AH137/'Расчёт (ТН)'!D137</f>
        <v>0</v>
      </c>
      <c r="I133" s="223">
        <f>'Расчёт (ТН)'!AL137/'Расчёт (ТН)'!D137</f>
        <v>0</v>
      </c>
      <c r="J133" s="223">
        <f t="shared" si="20"/>
        <v>0</v>
      </c>
      <c r="K133" s="223">
        <f t="shared" si="21"/>
        <v>0</v>
      </c>
    </row>
    <row r="134" spans="1:11">
      <c r="A134" s="135" t="str">
        <f t="shared" ref="A134:A145" si="24">TEXT(D134,"МММ")</f>
        <v>янв</v>
      </c>
      <c r="B134" s="216" t="str">
        <f>'Расчёт (кг)'!B138</f>
        <v>-</v>
      </c>
      <c r="C134" s="216">
        <f t="shared" si="23"/>
        <v>2025</v>
      </c>
      <c r="D134" s="242">
        <f>'Расчёт (кг)'!C138</f>
        <v>45658</v>
      </c>
      <c r="E134" s="217">
        <f>'Расчёт (кг)'!D138</f>
        <v>17</v>
      </c>
      <c r="F134" s="223">
        <f>'Расчёт (кг)'!AH138/'Расчёт (кг)'!D138</f>
        <v>0</v>
      </c>
      <c r="G134" s="223">
        <f>'Расчёт (кг)'!AL138/'Расчёт (кг)'!D138</f>
        <v>0</v>
      </c>
      <c r="H134" s="223">
        <f>'Расчёт (ТН)'!AH138/'Расчёт (ТН)'!D138</f>
        <v>0</v>
      </c>
      <c r="I134" s="223">
        <f>'Расчёт (ТН)'!AL138/'Расчёт (ТН)'!D138</f>
        <v>0</v>
      </c>
      <c r="J134" s="223">
        <f t="shared" ref="J134:J145" si="25">IFERROR(F134/H134,0)</f>
        <v>0</v>
      </c>
      <c r="K134" s="223">
        <f t="shared" ref="K134:K145" si="26">IFERROR(G134/I134,0)</f>
        <v>0</v>
      </c>
    </row>
    <row r="135" spans="1:11">
      <c r="A135" s="135" t="str">
        <f t="shared" si="24"/>
        <v>фев</v>
      </c>
      <c r="B135" s="216" t="str">
        <f>'Расчёт (кг)'!B139</f>
        <v>-</v>
      </c>
      <c r="C135" s="216">
        <f t="shared" si="23"/>
        <v>2025</v>
      </c>
      <c r="D135" s="242">
        <f>'Расчёт (кг)'!C139</f>
        <v>45689</v>
      </c>
      <c r="E135" s="217">
        <f>'Расчёт (кг)'!D139</f>
        <v>20</v>
      </c>
      <c r="F135" s="223">
        <f>'Расчёт (кг)'!AH139/'Расчёт (кг)'!D139</f>
        <v>0</v>
      </c>
      <c r="G135" s="223">
        <f>'Расчёт (кг)'!AL139/'Расчёт (кг)'!D139</f>
        <v>0</v>
      </c>
      <c r="H135" s="223">
        <f>'Расчёт (ТН)'!AH139/'Расчёт (ТН)'!D139</f>
        <v>0</v>
      </c>
      <c r="I135" s="223">
        <f>'Расчёт (ТН)'!AL139/'Расчёт (ТН)'!D139</f>
        <v>0</v>
      </c>
      <c r="J135" s="223">
        <f t="shared" si="25"/>
        <v>0</v>
      </c>
      <c r="K135" s="223">
        <f t="shared" si="26"/>
        <v>0</v>
      </c>
    </row>
    <row r="136" spans="1:11">
      <c r="A136" s="135" t="str">
        <f t="shared" si="24"/>
        <v>мар</v>
      </c>
      <c r="B136" s="216" t="str">
        <f>'Расчёт (кг)'!B140</f>
        <v>-</v>
      </c>
      <c r="C136" s="216">
        <f t="shared" si="23"/>
        <v>2025</v>
      </c>
      <c r="D136" s="242">
        <f>'Расчёт (кг)'!C140</f>
        <v>45717</v>
      </c>
      <c r="E136" s="217">
        <f>'Расчёт (кг)'!D140</f>
        <v>20</v>
      </c>
      <c r="F136" s="223">
        <f>'Расчёт (кг)'!AH140/'Расчёт (кг)'!D140</f>
        <v>0</v>
      </c>
      <c r="G136" s="223">
        <f>'Расчёт (кг)'!AL140/'Расчёт (кг)'!D140</f>
        <v>0</v>
      </c>
      <c r="H136" s="223">
        <f>'Расчёт (ТН)'!AH140/'Расчёт (ТН)'!D140</f>
        <v>0</v>
      </c>
      <c r="I136" s="223">
        <f>'Расчёт (ТН)'!AL140/'Расчёт (ТН)'!D140</f>
        <v>0</v>
      </c>
      <c r="J136" s="223">
        <f t="shared" si="25"/>
        <v>0</v>
      </c>
      <c r="K136" s="223">
        <f t="shared" si="26"/>
        <v>0</v>
      </c>
    </row>
    <row r="137" spans="1:11">
      <c r="A137" s="135" t="str">
        <f t="shared" si="24"/>
        <v>апр</v>
      </c>
      <c r="B137" s="216" t="str">
        <f>'Расчёт (кг)'!B141</f>
        <v>-</v>
      </c>
      <c r="C137" s="216">
        <f t="shared" si="23"/>
        <v>2025</v>
      </c>
      <c r="D137" s="242">
        <f>'Расчёт (кг)'!C141</f>
        <v>45748</v>
      </c>
      <c r="E137" s="217">
        <f>'Расчёт (кг)'!D141</f>
        <v>22</v>
      </c>
      <c r="F137" s="223">
        <f>'Расчёт (кг)'!AH141/'Расчёт (кг)'!D141</f>
        <v>0</v>
      </c>
      <c r="G137" s="223">
        <f>'Расчёт (кг)'!AL141/'Расчёт (кг)'!D141</f>
        <v>0</v>
      </c>
      <c r="H137" s="223">
        <f>'Расчёт (ТН)'!AH141/'Расчёт (ТН)'!D141</f>
        <v>0</v>
      </c>
      <c r="I137" s="223">
        <f>'Расчёт (ТН)'!AL141/'Расчёт (ТН)'!D141</f>
        <v>0</v>
      </c>
      <c r="J137" s="223">
        <f t="shared" si="25"/>
        <v>0</v>
      </c>
      <c r="K137" s="223">
        <f t="shared" si="26"/>
        <v>0</v>
      </c>
    </row>
    <row r="138" spans="1:11">
      <c r="A138" s="135" t="str">
        <f t="shared" si="24"/>
        <v>май</v>
      </c>
      <c r="B138" s="216" t="str">
        <f>'Расчёт (кг)'!B142</f>
        <v>-</v>
      </c>
      <c r="C138" s="216">
        <f t="shared" si="23"/>
        <v>2025</v>
      </c>
      <c r="D138" s="242">
        <f>'Расчёт (кг)'!C142</f>
        <v>45778</v>
      </c>
      <c r="E138" s="217">
        <f>'Расчёт (кг)'!D142</f>
        <v>19</v>
      </c>
      <c r="F138" s="223">
        <f>'Расчёт (кг)'!AH142/'Расчёт (кг)'!D142</f>
        <v>0</v>
      </c>
      <c r="G138" s="223">
        <f>'Расчёт (кг)'!AL142/'Расчёт (кг)'!D142</f>
        <v>0</v>
      </c>
      <c r="H138" s="223">
        <f>'Расчёт (ТН)'!AH142/'Расчёт (ТН)'!D142</f>
        <v>0</v>
      </c>
      <c r="I138" s="223">
        <f>'Расчёт (ТН)'!AL142/'Расчёт (ТН)'!D142</f>
        <v>0</v>
      </c>
      <c r="J138" s="223">
        <f t="shared" si="25"/>
        <v>0</v>
      </c>
      <c r="K138" s="223">
        <f t="shared" si="26"/>
        <v>0</v>
      </c>
    </row>
    <row r="139" spans="1:11">
      <c r="A139" s="135" t="str">
        <f t="shared" si="24"/>
        <v>июн</v>
      </c>
      <c r="B139" s="216" t="str">
        <f>'Расчёт (кг)'!B143</f>
        <v>-</v>
      </c>
      <c r="C139" s="216">
        <f t="shared" si="23"/>
        <v>2025</v>
      </c>
      <c r="D139" s="242">
        <f>'Расчёт (кг)'!C143</f>
        <v>45809</v>
      </c>
      <c r="E139" s="217">
        <f>'Расчёт (кг)'!D143</f>
        <v>19</v>
      </c>
      <c r="F139" s="223">
        <f>'Расчёт (кг)'!AH143/'Расчёт (кг)'!D143</f>
        <v>0</v>
      </c>
      <c r="G139" s="223">
        <f>'Расчёт (кг)'!AL143/'Расчёт (кг)'!D143</f>
        <v>0</v>
      </c>
      <c r="H139" s="223">
        <f>'Расчёт (ТН)'!AH143/'Расчёт (ТН)'!D143</f>
        <v>0</v>
      </c>
      <c r="I139" s="223">
        <f>'Расчёт (ТН)'!AL143/'Расчёт (ТН)'!D143</f>
        <v>0</v>
      </c>
      <c r="J139" s="223">
        <f t="shared" si="25"/>
        <v>0</v>
      </c>
      <c r="K139" s="223">
        <f t="shared" si="26"/>
        <v>0</v>
      </c>
    </row>
    <row r="140" spans="1:11">
      <c r="A140" s="135" t="str">
        <f t="shared" si="24"/>
        <v>июл</v>
      </c>
      <c r="B140" s="216" t="str">
        <f>'Расчёт (кг)'!B144</f>
        <v>-</v>
      </c>
      <c r="C140" s="216">
        <f t="shared" si="23"/>
        <v>2025</v>
      </c>
      <c r="D140" s="242">
        <f>'Расчёт (кг)'!C144</f>
        <v>45839</v>
      </c>
      <c r="E140" s="217">
        <f>'Расчёт (кг)'!D144</f>
        <v>23</v>
      </c>
      <c r="F140" s="223">
        <f>'Расчёт (кг)'!AH144/'Расчёт (кг)'!D144</f>
        <v>0</v>
      </c>
      <c r="G140" s="223">
        <f>'Расчёт (кг)'!AL144/'Расчёт (кг)'!D144</f>
        <v>0</v>
      </c>
      <c r="H140" s="223">
        <f>'Расчёт (ТН)'!AH144/'Расчёт (ТН)'!D144</f>
        <v>0</v>
      </c>
      <c r="I140" s="223">
        <f>'Расчёт (ТН)'!AL144/'Расчёт (ТН)'!D144</f>
        <v>0</v>
      </c>
      <c r="J140" s="223">
        <f t="shared" si="25"/>
        <v>0</v>
      </c>
      <c r="K140" s="223">
        <f t="shared" si="26"/>
        <v>0</v>
      </c>
    </row>
    <row r="141" spans="1:11">
      <c r="A141" s="135" t="str">
        <f t="shared" si="24"/>
        <v>авг</v>
      </c>
      <c r="B141" s="216" t="str">
        <f>'Расчёт (кг)'!B145</f>
        <v>-</v>
      </c>
      <c r="C141" s="216">
        <f t="shared" si="23"/>
        <v>2025</v>
      </c>
      <c r="D141" s="242">
        <f>'Расчёт (кг)'!C145</f>
        <v>45870</v>
      </c>
      <c r="E141" s="217">
        <f>'Расчёт (кг)'!D145</f>
        <v>21</v>
      </c>
      <c r="F141" s="223">
        <f>'Расчёт (кг)'!AH145/'Расчёт (кг)'!D145</f>
        <v>0</v>
      </c>
      <c r="G141" s="223">
        <f>'Расчёт (кг)'!AL145/'Расчёт (кг)'!D145</f>
        <v>0</v>
      </c>
      <c r="H141" s="223">
        <f>'Расчёт (ТН)'!AH145/'Расчёт (ТН)'!D145</f>
        <v>0</v>
      </c>
      <c r="I141" s="223">
        <f>'Расчёт (ТН)'!AL145/'Расчёт (ТН)'!D145</f>
        <v>0</v>
      </c>
      <c r="J141" s="223">
        <f t="shared" si="25"/>
        <v>0</v>
      </c>
      <c r="K141" s="223">
        <f t="shared" si="26"/>
        <v>0</v>
      </c>
    </row>
    <row r="142" spans="1:11">
      <c r="A142" s="135" t="str">
        <f t="shared" si="24"/>
        <v>сен</v>
      </c>
      <c r="B142" s="216" t="str">
        <f>'Расчёт (кг)'!B146</f>
        <v>-</v>
      </c>
      <c r="C142" s="216">
        <f t="shared" si="23"/>
        <v>2025</v>
      </c>
      <c r="D142" s="242">
        <f>'Расчёт (кг)'!C146</f>
        <v>45901</v>
      </c>
      <c r="E142" s="217">
        <f>'Расчёт (кг)'!D146</f>
        <v>22</v>
      </c>
      <c r="F142" s="223">
        <f>'Расчёт (кг)'!AH146/'Расчёт (кг)'!D146</f>
        <v>0</v>
      </c>
      <c r="G142" s="223">
        <f>'Расчёт (кг)'!AL146/'Расчёт (кг)'!D146</f>
        <v>0</v>
      </c>
      <c r="H142" s="223">
        <f>'Расчёт (ТН)'!AH146/'Расчёт (ТН)'!D146</f>
        <v>0</v>
      </c>
      <c r="I142" s="223">
        <f>'Расчёт (ТН)'!AL146/'Расчёт (ТН)'!D146</f>
        <v>0</v>
      </c>
      <c r="J142" s="223">
        <f t="shared" si="25"/>
        <v>0</v>
      </c>
      <c r="K142" s="223">
        <f t="shared" si="26"/>
        <v>0</v>
      </c>
    </row>
    <row r="143" spans="1:11">
      <c r="A143" s="135" t="str">
        <f t="shared" si="24"/>
        <v>окт</v>
      </c>
      <c r="B143" s="216" t="str">
        <f>'Расчёт (кг)'!B147</f>
        <v>-</v>
      </c>
      <c r="C143" s="216">
        <f t="shared" si="23"/>
        <v>2025</v>
      </c>
      <c r="D143" s="242">
        <f>'Расчёт (кг)'!C147</f>
        <v>45931</v>
      </c>
      <c r="E143" s="217">
        <f>'Расчёт (кг)'!D147</f>
        <v>23</v>
      </c>
      <c r="F143" s="223">
        <f>'Расчёт (кг)'!AH147/'Расчёт (кг)'!D147</f>
        <v>0</v>
      </c>
      <c r="G143" s="223">
        <f>'Расчёт (кг)'!AL147/'Расчёт (кг)'!D147</f>
        <v>0</v>
      </c>
      <c r="H143" s="223">
        <f>'Расчёт (ТН)'!AH147/'Расчёт (ТН)'!D147</f>
        <v>0</v>
      </c>
      <c r="I143" s="223">
        <f>'Расчёт (ТН)'!AL147/'Расчёт (ТН)'!D147</f>
        <v>0</v>
      </c>
      <c r="J143" s="223">
        <f t="shared" si="25"/>
        <v>0</v>
      </c>
      <c r="K143" s="223">
        <f t="shared" si="26"/>
        <v>0</v>
      </c>
    </row>
    <row r="144" spans="1:11">
      <c r="A144" s="135" t="str">
        <f t="shared" si="24"/>
        <v>ноя</v>
      </c>
      <c r="B144" s="216" t="str">
        <f>'Расчёт (кг)'!B148</f>
        <v>-</v>
      </c>
      <c r="C144" s="216">
        <f t="shared" si="23"/>
        <v>2025</v>
      </c>
      <c r="D144" s="242">
        <f>'Расчёт (кг)'!C148</f>
        <v>45962</v>
      </c>
      <c r="E144" s="217">
        <f>'Расчёт (кг)'!D148</f>
        <v>18</v>
      </c>
      <c r="F144" s="223">
        <f>'Расчёт (кг)'!AH148/'Расчёт (кг)'!D148</f>
        <v>0</v>
      </c>
      <c r="G144" s="223">
        <f>'Расчёт (кг)'!AL148/'Расчёт (кг)'!D148</f>
        <v>0</v>
      </c>
      <c r="H144" s="223">
        <f>'Расчёт (ТН)'!AH148/'Расчёт (ТН)'!D148</f>
        <v>0</v>
      </c>
      <c r="I144" s="223">
        <f>'Расчёт (ТН)'!AL148/'Расчёт (ТН)'!D148</f>
        <v>0</v>
      </c>
      <c r="J144" s="223">
        <f t="shared" si="25"/>
        <v>0</v>
      </c>
      <c r="K144" s="223">
        <f t="shared" si="26"/>
        <v>0</v>
      </c>
    </row>
    <row r="145" spans="1:11">
      <c r="A145" s="135" t="str">
        <f t="shared" si="24"/>
        <v>дек</v>
      </c>
      <c r="B145" s="216" t="str">
        <f>'Расчёт (кг)'!B149</f>
        <v>-</v>
      </c>
      <c r="C145" s="216">
        <f t="shared" si="23"/>
        <v>2025</v>
      </c>
      <c r="D145" s="242">
        <f>'Расчёт (кг)'!C149</f>
        <v>45992</v>
      </c>
      <c r="E145" s="217">
        <f>'Расчёт (кг)'!D149</f>
        <v>23</v>
      </c>
      <c r="F145" s="223">
        <f>'Расчёт (кг)'!AH149/'Расчёт (кг)'!D149</f>
        <v>0</v>
      </c>
      <c r="G145" s="223">
        <f>'Расчёт (кг)'!AL149/'Расчёт (кг)'!D149</f>
        <v>0</v>
      </c>
      <c r="H145" s="223">
        <f>'Расчёт (ТН)'!AH149/'Расчёт (ТН)'!D149</f>
        <v>0</v>
      </c>
      <c r="I145" s="223">
        <f>'Расчёт (ТН)'!AL149/'Расчёт (ТН)'!D149</f>
        <v>0</v>
      </c>
      <c r="J145" s="223">
        <f t="shared" si="25"/>
        <v>0</v>
      </c>
      <c r="K145" s="223">
        <f t="shared" si="26"/>
        <v>0</v>
      </c>
    </row>
    <row r="146" spans="1:11">
      <c r="A146" s="135" t="str">
        <f t="shared" ref="A146:A157" si="27">TEXT(D146,"МММ")</f>
        <v>янв</v>
      </c>
      <c r="B146" s="216" t="str">
        <f>'Расчёт (кг)'!B150</f>
        <v>-</v>
      </c>
      <c r="C146" s="216">
        <f t="shared" si="23"/>
        <v>2026</v>
      </c>
      <c r="D146" s="242">
        <f>'Расчёт (кг)'!C150</f>
        <v>46023</v>
      </c>
      <c r="E146" s="217">
        <f>'Расчёт (кг)'!D150</f>
        <v>15</v>
      </c>
      <c r="F146" s="223">
        <f>'Расчёт (кг)'!AH150/'Расчёт (кг)'!D150</f>
        <v>0</v>
      </c>
      <c r="G146" s="223">
        <f>'Расчёт (кг)'!AL150/'Расчёт (кг)'!D150</f>
        <v>0</v>
      </c>
      <c r="H146" s="223">
        <f>'Расчёт (ТН)'!AH150/'Расчёт (ТН)'!D150</f>
        <v>0</v>
      </c>
      <c r="I146" s="223">
        <f>'Расчёт (ТН)'!AL150/'Расчёт (ТН)'!D150</f>
        <v>0</v>
      </c>
      <c r="J146" s="223">
        <f t="shared" ref="J146:J157" si="28">IFERROR(F146/H146,0)</f>
        <v>0</v>
      </c>
      <c r="K146" s="223">
        <f t="shared" ref="K146:K157" si="29">IFERROR(G146/I146,0)</f>
        <v>0</v>
      </c>
    </row>
    <row r="147" spans="1:11">
      <c r="A147" s="135" t="str">
        <f t="shared" si="27"/>
        <v>фев</v>
      </c>
      <c r="B147" s="216" t="str">
        <f>'Расчёт (кг)'!B151</f>
        <v>-</v>
      </c>
      <c r="C147" s="216">
        <f t="shared" si="23"/>
        <v>2026</v>
      </c>
      <c r="D147" s="242">
        <f>'Расчёт (кг)'!C151</f>
        <v>46054</v>
      </c>
      <c r="E147" s="217">
        <f>'Расчёт (кг)'!D151</f>
        <v>19</v>
      </c>
      <c r="F147" s="223">
        <f>'Расчёт (кг)'!AH151/'Расчёт (кг)'!D151</f>
        <v>0</v>
      </c>
      <c r="G147" s="223">
        <f>'Расчёт (кг)'!AL151/'Расчёт (кг)'!D151</f>
        <v>0</v>
      </c>
      <c r="H147" s="223">
        <f>'Расчёт (ТН)'!AH151/'Расчёт (ТН)'!D151</f>
        <v>0</v>
      </c>
      <c r="I147" s="223">
        <f>'Расчёт (ТН)'!AL151/'Расчёт (ТН)'!D151</f>
        <v>0</v>
      </c>
      <c r="J147" s="223">
        <f t="shared" si="28"/>
        <v>0</v>
      </c>
      <c r="K147" s="223">
        <f t="shared" si="29"/>
        <v>0</v>
      </c>
    </row>
    <row r="148" spans="1:11">
      <c r="A148" s="135" t="str">
        <f t="shared" si="27"/>
        <v>мар</v>
      </c>
      <c r="B148" s="216" t="str">
        <f>'Расчёт (кг)'!B152</f>
        <v>-</v>
      </c>
      <c r="C148" s="216">
        <f t="shared" si="23"/>
        <v>2026</v>
      </c>
      <c r="D148" s="242">
        <f>'Расчёт (кг)'!C152</f>
        <v>46082</v>
      </c>
      <c r="E148" s="217">
        <f>'Расчёт (кг)'!D152</f>
        <v>21</v>
      </c>
      <c r="F148" s="223">
        <f>'Расчёт (кг)'!AH152/'Расчёт (кг)'!D152</f>
        <v>0</v>
      </c>
      <c r="G148" s="223">
        <f>'Расчёт (кг)'!AL152/'Расчёт (кг)'!D152</f>
        <v>0</v>
      </c>
      <c r="H148" s="223">
        <f>'Расчёт (ТН)'!AH152/'Расчёт (ТН)'!D152</f>
        <v>0</v>
      </c>
      <c r="I148" s="223">
        <f>'Расчёт (ТН)'!AL152/'Расчёт (ТН)'!D152</f>
        <v>0</v>
      </c>
      <c r="J148" s="223">
        <f t="shared" si="28"/>
        <v>0</v>
      </c>
      <c r="K148" s="223">
        <f t="shared" si="29"/>
        <v>0</v>
      </c>
    </row>
    <row r="149" spans="1:11">
      <c r="A149" s="135" t="str">
        <f t="shared" si="27"/>
        <v>апр</v>
      </c>
      <c r="B149" s="216" t="str">
        <f>'Расчёт (кг)'!B153</f>
        <v>-</v>
      </c>
      <c r="C149" s="216">
        <f t="shared" si="23"/>
        <v>2026</v>
      </c>
      <c r="D149" s="242">
        <f>'Расчёт (кг)'!C153</f>
        <v>46113</v>
      </c>
      <c r="E149" s="217">
        <f>'Расчёт (кг)'!D153</f>
        <v>22</v>
      </c>
      <c r="F149" s="223">
        <f>'Расчёт (кг)'!AH153/'Расчёт (кг)'!D153</f>
        <v>0</v>
      </c>
      <c r="G149" s="223">
        <f>'Расчёт (кг)'!AL153/'Расчёт (кг)'!D153</f>
        <v>0</v>
      </c>
      <c r="H149" s="223">
        <f>'Расчёт (ТН)'!AH153/'Расчёт (ТН)'!D153</f>
        <v>0</v>
      </c>
      <c r="I149" s="223">
        <f>'Расчёт (ТН)'!AL153/'Расчёт (ТН)'!D153</f>
        <v>0</v>
      </c>
      <c r="J149" s="223">
        <f t="shared" si="28"/>
        <v>0</v>
      </c>
      <c r="K149" s="223">
        <f t="shared" si="29"/>
        <v>0</v>
      </c>
    </row>
    <row r="150" spans="1:11">
      <c r="A150" s="135" t="str">
        <f t="shared" si="27"/>
        <v>май</v>
      </c>
      <c r="B150" s="216" t="str">
        <f>'Расчёт (кг)'!B154</f>
        <v>-</v>
      </c>
      <c r="C150" s="216">
        <f t="shared" si="23"/>
        <v>2026</v>
      </c>
      <c r="D150" s="242">
        <f>'Расчёт (кг)'!C154</f>
        <v>46143</v>
      </c>
      <c r="E150" s="217">
        <f>'Расчёт (кг)'!D154</f>
        <v>18</v>
      </c>
      <c r="F150" s="223">
        <f>'Расчёт (кг)'!AH154/'Расчёт (кг)'!D154</f>
        <v>0</v>
      </c>
      <c r="G150" s="223">
        <f>'Расчёт (кг)'!AL154/'Расчёт (кг)'!D154</f>
        <v>0</v>
      </c>
      <c r="H150" s="223">
        <f>'Расчёт (ТН)'!AH154/'Расчёт (ТН)'!D154</f>
        <v>0</v>
      </c>
      <c r="I150" s="223">
        <f>'Расчёт (ТН)'!AL154/'Расчёт (ТН)'!D154</f>
        <v>0</v>
      </c>
      <c r="J150" s="223">
        <f t="shared" si="28"/>
        <v>0</v>
      </c>
      <c r="K150" s="223">
        <f t="shared" si="29"/>
        <v>0</v>
      </c>
    </row>
    <row r="151" spans="1:11">
      <c r="A151" s="135" t="str">
        <f t="shared" si="27"/>
        <v>июн</v>
      </c>
      <c r="B151" s="216" t="str">
        <f>'Расчёт (кг)'!B155</f>
        <v>-</v>
      </c>
      <c r="C151" s="216">
        <f t="shared" si="23"/>
        <v>2026</v>
      </c>
      <c r="D151" s="242">
        <f>'Расчёт (кг)'!C155</f>
        <v>46174</v>
      </c>
      <c r="E151" s="217">
        <f>'Расчёт (кг)'!D155</f>
        <v>21</v>
      </c>
      <c r="F151" s="223">
        <f>'Расчёт (кг)'!AH155/'Расчёт (кг)'!D155</f>
        <v>0</v>
      </c>
      <c r="G151" s="223">
        <f>'Расчёт (кг)'!AL155/'Расчёт (кг)'!D155</f>
        <v>0</v>
      </c>
      <c r="H151" s="223">
        <f>'Расчёт (ТН)'!AH155/'Расчёт (ТН)'!D155</f>
        <v>0</v>
      </c>
      <c r="I151" s="223">
        <f>'Расчёт (ТН)'!AL155/'Расчёт (ТН)'!D155</f>
        <v>0</v>
      </c>
      <c r="J151" s="223">
        <f t="shared" si="28"/>
        <v>0</v>
      </c>
      <c r="K151" s="223">
        <f t="shared" si="29"/>
        <v>0</v>
      </c>
    </row>
    <row r="152" spans="1:11">
      <c r="A152" s="135" t="str">
        <f t="shared" si="27"/>
        <v>июл</v>
      </c>
      <c r="B152" s="216" t="str">
        <f>'Расчёт (кг)'!B156</f>
        <v>-</v>
      </c>
      <c r="C152" s="216">
        <f t="shared" si="23"/>
        <v>2026</v>
      </c>
      <c r="D152" s="242">
        <f>'Расчёт (кг)'!C156</f>
        <v>46204</v>
      </c>
      <c r="E152" s="217">
        <f>'Расчёт (кг)'!D156</f>
        <v>23</v>
      </c>
      <c r="F152" s="223">
        <f>'Расчёт (кг)'!AH156/'Расчёт (кг)'!D156</f>
        <v>0</v>
      </c>
      <c r="G152" s="223">
        <f>'Расчёт (кг)'!AL156/'Расчёт (кг)'!D156</f>
        <v>0</v>
      </c>
      <c r="H152" s="223">
        <f>'Расчёт (ТН)'!AH156/'Расчёт (ТН)'!D156</f>
        <v>0</v>
      </c>
      <c r="I152" s="223">
        <f>'Расчёт (ТН)'!AL156/'Расчёт (ТН)'!D156</f>
        <v>0</v>
      </c>
      <c r="J152" s="223">
        <f t="shared" si="28"/>
        <v>0</v>
      </c>
      <c r="K152" s="223">
        <f t="shared" si="29"/>
        <v>0</v>
      </c>
    </row>
    <row r="153" spans="1:11">
      <c r="A153" s="135" t="str">
        <f t="shared" si="27"/>
        <v>авг</v>
      </c>
      <c r="B153" s="216" t="str">
        <f>'Расчёт (кг)'!B157</f>
        <v>-</v>
      </c>
      <c r="C153" s="216">
        <f t="shared" si="23"/>
        <v>2026</v>
      </c>
      <c r="D153" s="242">
        <f>'Расчёт (кг)'!C157</f>
        <v>46235</v>
      </c>
      <c r="E153" s="217">
        <f>'Расчёт (кг)'!D157</f>
        <v>21</v>
      </c>
      <c r="F153" s="223">
        <f>'Расчёт (кг)'!AH157/'Расчёт (кг)'!D157</f>
        <v>0</v>
      </c>
      <c r="G153" s="223">
        <f>'Расчёт (кг)'!AL157/'Расчёт (кг)'!D157</f>
        <v>0</v>
      </c>
      <c r="H153" s="223">
        <f>'Расчёт (ТН)'!AH157/'Расчёт (ТН)'!D157</f>
        <v>0</v>
      </c>
      <c r="I153" s="223">
        <f>'Расчёт (ТН)'!AL157/'Расчёт (ТН)'!D157</f>
        <v>0</v>
      </c>
      <c r="J153" s="223">
        <f t="shared" si="28"/>
        <v>0</v>
      </c>
      <c r="K153" s="223">
        <f t="shared" si="29"/>
        <v>0</v>
      </c>
    </row>
    <row r="154" spans="1:11">
      <c r="A154" s="135" t="str">
        <f t="shared" si="27"/>
        <v>сен</v>
      </c>
      <c r="B154" s="216" t="str">
        <f>'Расчёт (кг)'!B158</f>
        <v>-</v>
      </c>
      <c r="C154" s="216">
        <f t="shared" si="23"/>
        <v>2026</v>
      </c>
      <c r="D154" s="242">
        <f>'Расчёт (кг)'!C158</f>
        <v>46266</v>
      </c>
      <c r="E154" s="217">
        <f>'Расчёт (кг)'!D158</f>
        <v>22</v>
      </c>
      <c r="F154" s="223">
        <f>'Расчёт (кг)'!AH158/'Расчёт (кг)'!D158</f>
        <v>0</v>
      </c>
      <c r="G154" s="223">
        <f>'Расчёт (кг)'!AL158/'Расчёт (кг)'!D158</f>
        <v>0</v>
      </c>
      <c r="H154" s="223">
        <f>'Расчёт (ТН)'!AH158/'Расчёт (ТН)'!D158</f>
        <v>0</v>
      </c>
      <c r="I154" s="223">
        <f>'Расчёт (ТН)'!AL158/'Расчёт (ТН)'!D158</f>
        <v>0</v>
      </c>
      <c r="J154" s="223">
        <f t="shared" si="28"/>
        <v>0</v>
      </c>
      <c r="K154" s="223">
        <f t="shared" si="29"/>
        <v>0</v>
      </c>
    </row>
    <row r="155" spans="1:11">
      <c r="A155" s="135" t="str">
        <f t="shared" si="27"/>
        <v>окт</v>
      </c>
      <c r="B155" s="216" t="str">
        <f>'Расчёт (кг)'!B159</f>
        <v>-</v>
      </c>
      <c r="C155" s="216">
        <f t="shared" si="23"/>
        <v>2026</v>
      </c>
      <c r="D155" s="242">
        <f>'Расчёт (кг)'!C159</f>
        <v>46296</v>
      </c>
      <c r="E155" s="217">
        <f>'Расчёт (кг)'!D159</f>
        <v>22</v>
      </c>
      <c r="F155" s="223">
        <f>'Расчёт (кг)'!AH159/'Расчёт (кг)'!D159</f>
        <v>0</v>
      </c>
      <c r="G155" s="223">
        <f>'Расчёт (кг)'!AL159/'Расчёт (кг)'!D159</f>
        <v>0</v>
      </c>
      <c r="H155" s="223">
        <f>'Расчёт (ТН)'!AH159/'Расчёт (ТН)'!D159</f>
        <v>0</v>
      </c>
      <c r="I155" s="223">
        <f>'Расчёт (ТН)'!AL159/'Расчёт (ТН)'!D159</f>
        <v>0</v>
      </c>
      <c r="J155" s="223">
        <f t="shared" si="28"/>
        <v>0</v>
      </c>
      <c r="K155" s="223">
        <f t="shared" si="29"/>
        <v>0</v>
      </c>
    </row>
    <row r="156" spans="1:11">
      <c r="A156" s="135" t="str">
        <f t="shared" si="27"/>
        <v>ноя</v>
      </c>
      <c r="B156" s="216" t="str">
        <f>'Расчёт (кг)'!B160</f>
        <v>-</v>
      </c>
      <c r="C156" s="216">
        <f t="shared" si="23"/>
        <v>2026</v>
      </c>
      <c r="D156" s="242">
        <f>'Расчёт (кг)'!C160</f>
        <v>46327</v>
      </c>
      <c r="E156" s="217">
        <f>'Расчёт (кг)'!D160</f>
        <v>20</v>
      </c>
      <c r="F156" s="223">
        <f>'Расчёт (кг)'!AH160/'Расчёт (кг)'!D160</f>
        <v>0</v>
      </c>
      <c r="G156" s="223">
        <f>'Расчёт (кг)'!AL160/'Расчёт (кг)'!D160</f>
        <v>0</v>
      </c>
      <c r="H156" s="223">
        <f>'Расчёт (ТН)'!AH160/'Расчёт (ТН)'!D160</f>
        <v>0</v>
      </c>
      <c r="I156" s="223">
        <f>'Расчёт (ТН)'!AL160/'Расчёт (ТН)'!D160</f>
        <v>0</v>
      </c>
      <c r="J156" s="223">
        <f t="shared" si="28"/>
        <v>0</v>
      </c>
      <c r="K156" s="223">
        <f t="shared" si="29"/>
        <v>0</v>
      </c>
    </row>
    <row r="157" spans="1:11">
      <c r="A157" s="135" t="str">
        <f t="shared" si="27"/>
        <v>дек</v>
      </c>
      <c r="B157" s="216" t="str">
        <f>'Расчёт (кг)'!B161</f>
        <v>-</v>
      </c>
      <c r="C157" s="216">
        <f t="shared" si="23"/>
        <v>2026</v>
      </c>
      <c r="D157" s="242">
        <f>'Расчёт (кг)'!C161</f>
        <v>46357</v>
      </c>
      <c r="E157" s="217">
        <f>'Расчёт (кг)'!D161</f>
        <v>23</v>
      </c>
      <c r="F157" s="223">
        <f>'Расчёт (кг)'!AH161/'Расчёт (кг)'!D161</f>
        <v>0</v>
      </c>
      <c r="G157" s="223">
        <f>'Расчёт (кг)'!AL161/'Расчёт (кг)'!D161</f>
        <v>0</v>
      </c>
      <c r="H157" s="223">
        <f>'Расчёт (ТН)'!AH161/'Расчёт (ТН)'!D161</f>
        <v>0</v>
      </c>
      <c r="I157" s="223">
        <f>'Расчёт (ТН)'!AL161/'Расчёт (ТН)'!D161</f>
        <v>0</v>
      </c>
      <c r="J157" s="223">
        <f t="shared" si="28"/>
        <v>0</v>
      </c>
      <c r="K157" s="223">
        <f t="shared" si="29"/>
        <v>0</v>
      </c>
    </row>
    <row r="158" spans="1:11">
      <c r="A158" s="135" t="str">
        <f t="shared" ref="A158:A169" si="30">TEXT(D158,"МММ")</f>
        <v>янв</v>
      </c>
      <c r="B158" s="216" t="str">
        <f>'Расчёт (кг)'!B162</f>
        <v>-</v>
      </c>
      <c r="C158" s="216">
        <f t="shared" ref="C158:C169" si="31">YEAR(D158)</f>
        <v>2027</v>
      </c>
      <c r="D158" s="242">
        <f>'Расчёт (кг)'!C162</f>
        <v>46388</v>
      </c>
      <c r="E158" s="217">
        <f>'Расчёт (кг)'!D162</f>
        <v>15</v>
      </c>
      <c r="F158" s="223">
        <f>'Расчёт (кг)'!AH162/'Расчёт (кг)'!D162</f>
        <v>0</v>
      </c>
      <c r="G158" s="223">
        <f>'Расчёт (кг)'!AL162/'Расчёт (кг)'!D162</f>
        <v>0</v>
      </c>
      <c r="H158" s="223">
        <f>'Расчёт (ТН)'!AH162/'Расчёт (ТН)'!D162</f>
        <v>0</v>
      </c>
      <c r="I158" s="223">
        <f>'Расчёт (ТН)'!AL162/'Расчёт (ТН)'!D162</f>
        <v>0</v>
      </c>
      <c r="J158" s="223">
        <f t="shared" ref="J158:J169" si="32">IFERROR(F158/H158,0)</f>
        <v>0</v>
      </c>
      <c r="K158" s="223">
        <f t="shared" ref="K158:K169" si="33">IFERROR(G158/I158,0)</f>
        <v>0</v>
      </c>
    </row>
    <row r="159" spans="1:11">
      <c r="A159" s="135" t="str">
        <f t="shared" si="30"/>
        <v>фев</v>
      </c>
      <c r="B159" s="216" t="str">
        <f>'Расчёт (кг)'!B163</f>
        <v>-</v>
      </c>
      <c r="C159" s="216">
        <f t="shared" si="31"/>
        <v>2027</v>
      </c>
      <c r="D159" s="242">
        <f>'Расчёт (кг)'!C163</f>
        <v>46419</v>
      </c>
      <c r="E159" s="217">
        <f>'Расчёт (кг)'!D163</f>
        <v>19</v>
      </c>
      <c r="F159" s="223">
        <f>'Расчёт (кг)'!AH163/'Расчёт (кг)'!D163</f>
        <v>0</v>
      </c>
      <c r="G159" s="223">
        <f>'Расчёт (кг)'!AL163/'Расчёт (кг)'!D163</f>
        <v>0</v>
      </c>
      <c r="H159" s="223">
        <f>'Расчёт (ТН)'!AH163/'Расчёт (ТН)'!D163</f>
        <v>0</v>
      </c>
      <c r="I159" s="223">
        <f>'Расчёт (ТН)'!AL163/'Расчёт (ТН)'!D163</f>
        <v>0</v>
      </c>
      <c r="J159" s="223">
        <f t="shared" si="32"/>
        <v>0</v>
      </c>
      <c r="K159" s="223">
        <f t="shared" si="33"/>
        <v>0</v>
      </c>
    </row>
    <row r="160" spans="1:11">
      <c r="A160" s="135" t="str">
        <f t="shared" si="30"/>
        <v>мар</v>
      </c>
      <c r="B160" s="216" t="str">
        <f>'Расчёт (кг)'!B164</f>
        <v>-</v>
      </c>
      <c r="C160" s="216">
        <f t="shared" si="31"/>
        <v>2027</v>
      </c>
      <c r="D160" s="242">
        <f>'Расчёт (кг)'!C164</f>
        <v>46447</v>
      </c>
      <c r="E160" s="217">
        <f>'Расчёт (кг)'!D164</f>
        <v>22</v>
      </c>
      <c r="F160" s="223">
        <f>'Расчёт (кг)'!AH164/'Расчёт (кг)'!D164</f>
        <v>0</v>
      </c>
      <c r="G160" s="223">
        <f>'Расчёт (кг)'!AL164/'Расчёт (кг)'!D164</f>
        <v>0</v>
      </c>
      <c r="H160" s="223">
        <f>'Расчёт (ТН)'!AH164/'Расчёт (ТН)'!D164</f>
        <v>0</v>
      </c>
      <c r="I160" s="223">
        <f>'Расчёт (ТН)'!AL164/'Расчёт (ТН)'!D164</f>
        <v>0</v>
      </c>
      <c r="J160" s="223">
        <f t="shared" si="32"/>
        <v>0</v>
      </c>
      <c r="K160" s="223">
        <f t="shared" si="33"/>
        <v>0</v>
      </c>
    </row>
    <row r="161" spans="1:11">
      <c r="A161" s="135" t="str">
        <f t="shared" si="30"/>
        <v>апр</v>
      </c>
      <c r="B161" s="216" t="str">
        <f>'Расчёт (кг)'!B165</f>
        <v>-</v>
      </c>
      <c r="C161" s="216">
        <f t="shared" si="31"/>
        <v>2027</v>
      </c>
      <c r="D161" s="242">
        <f>'Расчёт (кг)'!C165</f>
        <v>46478</v>
      </c>
      <c r="E161" s="217">
        <f>'Расчёт (кг)'!D165</f>
        <v>22</v>
      </c>
      <c r="F161" s="223">
        <f>'Расчёт (кг)'!AH165/'Расчёт (кг)'!D165</f>
        <v>0</v>
      </c>
      <c r="G161" s="223">
        <f>'Расчёт (кг)'!AL165/'Расчёт (кг)'!D165</f>
        <v>0</v>
      </c>
      <c r="H161" s="223">
        <f>'Расчёт (ТН)'!AH165/'Расчёт (ТН)'!D165</f>
        <v>0</v>
      </c>
      <c r="I161" s="223">
        <f>'Расчёт (ТН)'!AL165/'Расчёт (ТН)'!D165</f>
        <v>0</v>
      </c>
      <c r="J161" s="223">
        <f t="shared" si="32"/>
        <v>0</v>
      </c>
      <c r="K161" s="223">
        <f t="shared" si="33"/>
        <v>0</v>
      </c>
    </row>
    <row r="162" spans="1:11">
      <c r="A162" s="135" t="str">
        <f t="shared" si="30"/>
        <v>май</v>
      </c>
      <c r="B162" s="216" t="str">
        <f>'Расчёт (кг)'!B166</f>
        <v>-</v>
      </c>
      <c r="C162" s="216">
        <f t="shared" si="31"/>
        <v>2027</v>
      </c>
      <c r="D162" s="242">
        <f>'Расчёт (кг)'!C166</f>
        <v>46508</v>
      </c>
      <c r="E162" s="217">
        <f>'Расчёт (кг)'!D166</f>
        <v>19</v>
      </c>
      <c r="F162" s="223">
        <f>'Расчёт (кг)'!AH166/'Расчёт (кг)'!D166</f>
        <v>0</v>
      </c>
      <c r="G162" s="223">
        <f>'Расчёт (кг)'!AL166/'Расчёт (кг)'!D166</f>
        <v>0</v>
      </c>
      <c r="H162" s="223">
        <f>'Расчёт (ТН)'!AH166/'Расчёт (ТН)'!D166</f>
        <v>0</v>
      </c>
      <c r="I162" s="223">
        <f>'Расчёт (ТН)'!AL166/'Расчёт (ТН)'!D166</f>
        <v>0</v>
      </c>
      <c r="J162" s="223">
        <f t="shared" si="32"/>
        <v>0</v>
      </c>
      <c r="K162" s="223">
        <f t="shared" si="33"/>
        <v>0</v>
      </c>
    </row>
    <row r="163" spans="1:11">
      <c r="A163" s="135" t="str">
        <f t="shared" si="30"/>
        <v>июн</v>
      </c>
      <c r="B163" s="216" t="str">
        <f>'Расчёт (кг)'!B167</f>
        <v>-</v>
      </c>
      <c r="C163" s="216">
        <f t="shared" si="31"/>
        <v>2027</v>
      </c>
      <c r="D163" s="242">
        <f>'Расчёт (кг)'!C167</f>
        <v>46539</v>
      </c>
      <c r="E163" s="217">
        <f>'Расчёт (кг)'!D167</f>
        <v>21</v>
      </c>
      <c r="F163" s="223">
        <f>'Расчёт (кг)'!AH167/'Расчёт (кг)'!D167</f>
        <v>0</v>
      </c>
      <c r="G163" s="223">
        <f>'Расчёт (кг)'!AL167/'Расчёт (кг)'!D167</f>
        <v>0</v>
      </c>
      <c r="H163" s="223">
        <f>'Расчёт (ТН)'!AH167/'Расчёт (ТН)'!D167</f>
        <v>0</v>
      </c>
      <c r="I163" s="223">
        <f>'Расчёт (ТН)'!AL167/'Расчёт (ТН)'!D167</f>
        <v>0</v>
      </c>
      <c r="J163" s="223">
        <f t="shared" si="32"/>
        <v>0</v>
      </c>
      <c r="K163" s="223">
        <f t="shared" si="33"/>
        <v>0</v>
      </c>
    </row>
    <row r="164" spans="1:11">
      <c r="A164" s="135" t="str">
        <f t="shared" si="30"/>
        <v>июл</v>
      </c>
      <c r="B164" s="216" t="str">
        <f>'Расчёт (кг)'!B168</f>
        <v>-</v>
      </c>
      <c r="C164" s="216">
        <f t="shared" si="31"/>
        <v>2027</v>
      </c>
      <c r="D164" s="242">
        <f>'Расчёт (кг)'!C168</f>
        <v>46569</v>
      </c>
      <c r="E164" s="217">
        <f>'Расчёт (кг)'!D168</f>
        <v>22</v>
      </c>
      <c r="F164" s="223">
        <f>'Расчёт (кг)'!AH168/'Расчёт (кг)'!D168</f>
        <v>0</v>
      </c>
      <c r="G164" s="223">
        <f>'Расчёт (кг)'!AL168/'Расчёт (кг)'!D168</f>
        <v>0</v>
      </c>
      <c r="H164" s="223">
        <f>'Расчёт (ТН)'!AH168/'Расчёт (ТН)'!D168</f>
        <v>0</v>
      </c>
      <c r="I164" s="223">
        <f>'Расчёт (ТН)'!AL168/'Расчёт (ТН)'!D168</f>
        <v>0</v>
      </c>
      <c r="J164" s="223">
        <f t="shared" si="32"/>
        <v>0</v>
      </c>
      <c r="K164" s="223">
        <f t="shared" si="33"/>
        <v>0</v>
      </c>
    </row>
    <row r="165" spans="1:11">
      <c r="A165" s="135" t="str">
        <f t="shared" si="30"/>
        <v>авг</v>
      </c>
      <c r="B165" s="216" t="str">
        <f>'Расчёт (кг)'!B169</f>
        <v>-</v>
      </c>
      <c r="C165" s="216">
        <f t="shared" si="31"/>
        <v>2027</v>
      </c>
      <c r="D165" s="242">
        <f>'Расчёт (кг)'!C169</f>
        <v>46600</v>
      </c>
      <c r="E165" s="217">
        <f>'Расчёт (кг)'!D169</f>
        <v>22</v>
      </c>
      <c r="F165" s="223">
        <f>'Расчёт (кг)'!AH169/'Расчёт (кг)'!D169</f>
        <v>0</v>
      </c>
      <c r="G165" s="223">
        <f>'Расчёт (кг)'!AL169/'Расчёт (кг)'!D169</f>
        <v>0</v>
      </c>
      <c r="H165" s="223">
        <f>'Расчёт (ТН)'!AH169/'Расчёт (ТН)'!D169</f>
        <v>0</v>
      </c>
      <c r="I165" s="223">
        <f>'Расчёт (ТН)'!AL169/'Расчёт (ТН)'!D169</f>
        <v>0</v>
      </c>
      <c r="J165" s="223">
        <f t="shared" si="32"/>
        <v>0</v>
      </c>
      <c r="K165" s="223">
        <f t="shared" si="33"/>
        <v>0</v>
      </c>
    </row>
    <row r="166" spans="1:11">
      <c r="A166" s="135" t="str">
        <f t="shared" si="30"/>
        <v>сен</v>
      </c>
      <c r="B166" s="216" t="str">
        <f>'Расчёт (кг)'!B170</f>
        <v>-</v>
      </c>
      <c r="C166" s="216">
        <f t="shared" si="31"/>
        <v>2027</v>
      </c>
      <c r="D166" s="242">
        <f>'Расчёт (кг)'!C170</f>
        <v>46631</v>
      </c>
      <c r="E166" s="217">
        <f>'Расчёт (кг)'!D170</f>
        <v>22</v>
      </c>
      <c r="F166" s="223">
        <f>'Расчёт (кг)'!AH170/'Расчёт (кг)'!D170</f>
        <v>0</v>
      </c>
      <c r="G166" s="223">
        <f>'Расчёт (кг)'!AL170/'Расчёт (кг)'!D170</f>
        <v>0</v>
      </c>
      <c r="H166" s="223">
        <f>'Расчёт (ТН)'!AH170/'Расчёт (ТН)'!D170</f>
        <v>0</v>
      </c>
      <c r="I166" s="223">
        <f>'Расчёт (ТН)'!AL170/'Расчёт (ТН)'!D170</f>
        <v>0</v>
      </c>
      <c r="J166" s="223">
        <f t="shared" si="32"/>
        <v>0</v>
      </c>
      <c r="K166" s="223">
        <f t="shared" si="33"/>
        <v>0</v>
      </c>
    </row>
    <row r="167" spans="1:11">
      <c r="A167" s="135" t="str">
        <f t="shared" si="30"/>
        <v>окт</v>
      </c>
      <c r="B167" s="216" t="str">
        <f>'Расчёт (кг)'!B171</f>
        <v>-</v>
      </c>
      <c r="C167" s="216">
        <f t="shared" si="31"/>
        <v>2027</v>
      </c>
      <c r="D167" s="242">
        <f>'Расчёт (кг)'!C171</f>
        <v>46661</v>
      </c>
      <c r="E167" s="217">
        <f>'Расчёт (кг)'!D171</f>
        <v>21</v>
      </c>
      <c r="F167" s="223">
        <f>'Расчёт (кг)'!AH171/'Расчёт (кг)'!D171</f>
        <v>0</v>
      </c>
      <c r="G167" s="223">
        <f>'Расчёт (кг)'!AL171/'Расчёт (кг)'!D171</f>
        <v>0</v>
      </c>
      <c r="H167" s="223">
        <f>'Расчёт (ТН)'!AH171/'Расчёт (ТН)'!D171</f>
        <v>0</v>
      </c>
      <c r="I167" s="223">
        <f>'Расчёт (ТН)'!AL171/'Расчёт (ТН)'!D171</f>
        <v>0</v>
      </c>
      <c r="J167" s="223">
        <f t="shared" si="32"/>
        <v>0</v>
      </c>
      <c r="K167" s="223">
        <f t="shared" si="33"/>
        <v>0</v>
      </c>
    </row>
    <row r="168" spans="1:11">
      <c r="A168" s="135" t="str">
        <f t="shared" si="30"/>
        <v>ноя</v>
      </c>
      <c r="B168" s="216" t="str">
        <f>'Расчёт (кг)'!B172</f>
        <v>-</v>
      </c>
      <c r="C168" s="216">
        <f t="shared" si="31"/>
        <v>2027</v>
      </c>
      <c r="D168" s="242">
        <f>'Расчёт (кг)'!C172</f>
        <v>46692</v>
      </c>
      <c r="E168" s="217">
        <f>'Расчёт (кг)'!D172</f>
        <v>20</v>
      </c>
      <c r="F168" s="223">
        <f>'Расчёт (кг)'!AH172/'Расчёт (кг)'!D172</f>
        <v>0</v>
      </c>
      <c r="G168" s="223">
        <f>'Расчёт (кг)'!AL172/'Расчёт (кг)'!D172</f>
        <v>0</v>
      </c>
      <c r="H168" s="223">
        <f>'Расчёт (ТН)'!AH172/'Расчёт (ТН)'!D172</f>
        <v>0</v>
      </c>
      <c r="I168" s="223">
        <f>'Расчёт (ТН)'!AL172/'Расчёт (ТН)'!D172</f>
        <v>0</v>
      </c>
      <c r="J168" s="223">
        <f t="shared" si="32"/>
        <v>0</v>
      </c>
      <c r="K168" s="223">
        <f t="shared" si="33"/>
        <v>0</v>
      </c>
    </row>
    <row r="169" spans="1:11">
      <c r="A169" s="135" t="str">
        <f t="shared" si="30"/>
        <v>дек</v>
      </c>
      <c r="B169" s="216" t="str">
        <f>'Расчёт (кг)'!B173</f>
        <v>-</v>
      </c>
      <c r="C169" s="216">
        <f t="shared" si="31"/>
        <v>2027</v>
      </c>
      <c r="D169" s="242">
        <f>'Расчёт (кг)'!C173</f>
        <v>46722</v>
      </c>
      <c r="E169" s="217">
        <f>'Расчёт (кг)'!D173</f>
        <v>22</v>
      </c>
      <c r="F169" s="223">
        <f>'Расчёт (кг)'!AH173/'Расчёт (кг)'!D173</f>
        <v>0</v>
      </c>
      <c r="G169" s="223">
        <f>'Расчёт (кг)'!AL173/'Расчёт (кг)'!D173</f>
        <v>0</v>
      </c>
      <c r="H169" s="223">
        <f>'Расчёт (ТН)'!AH173/'Расчёт (ТН)'!D173</f>
        <v>0</v>
      </c>
      <c r="I169" s="223">
        <f>'Расчёт (ТН)'!AL173/'Расчёт (ТН)'!D173</f>
        <v>0</v>
      </c>
      <c r="J169" s="223">
        <f t="shared" si="32"/>
        <v>0</v>
      </c>
      <c r="K169" s="223">
        <f t="shared" si="33"/>
        <v>0</v>
      </c>
    </row>
    <row r="170" spans="1:11">
      <c r="A170" s="135" t="str">
        <f t="shared" ref="A170:A179" si="34">TEXT(D170,"МММ")</f>
        <v>янв</v>
      </c>
      <c r="B170" s="216" t="str">
        <f>'Расчёт (кг)'!B174</f>
        <v>-</v>
      </c>
      <c r="C170" s="216">
        <f t="shared" ref="C170:C179" si="35">YEAR(D170)</f>
        <v>2028</v>
      </c>
      <c r="D170" s="242">
        <f>'Расчёт (кг)'!C174</f>
        <v>46753</v>
      </c>
      <c r="E170" s="217">
        <f>'Расчёт (кг)'!D174</f>
        <v>16</v>
      </c>
      <c r="F170" s="223">
        <f>'Расчёт (кг)'!AH174/'Расчёт (кг)'!D174</f>
        <v>0</v>
      </c>
      <c r="G170" s="223">
        <f>'Расчёт (кг)'!AL174/'Расчёт (кг)'!D174</f>
        <v>0</v>
      </c>
      <c r="H170" s="223">
        <f>'Расчёт (ТН)'!AH174/'Расчёт (ТН)'!D174</f>
        <v>0</v>
      </c>
      <c r="I170" s="223">
        <f>'Расчёт (ТН)'!AL174/'Расчёт (ТН)'!D174</f>
        <v>0</v>
      </c>
      <c r="J170" s="223">
        <f t="shared" ref="J170:J179" si="36">IFERROR(F170/H170,0)</f>
        <v>0</v>
      </c>
      <c r="K170" s="223">
        <f t="shared" ref="K170:K179" si="37">IFERROR(G170/I170,0)</f>
        <v>0</v>
      </c>
    </row>
    <row r="171" spans="1:11">
      <c r="A171" s="135" t="str">
        <f t="shared" si="34"/>
        <v>фев</v>
      </c>
      <c r="B171" s="216" t="str">
        <f>'Расчёт (кг)'!B175</f>
        <v>-</v>
      </c>
      <c r="C171" s="216">
        <f t="shared" si="35"/>
        <v>2028</v>
      </c>
      <c r="D171" s="242">
        <f>'Расчёт (кг)'!C175</f>
        <v>46784</v>
      </c>
      <c r="E171" s="217">
        <f>'Расчёт (кг)'!D175</f>
        <v>20</v>
      </c>
      <c r="F171" s="223">
        <f>'Расчёт (кг)'!AH175/'Расчёт (кг)'!D175</f>
        <v>0</v>
      </c>
      <c r="G171" s="223">
        <f>'Расчёт (кг)'!AL175/'Расчёт (кг)'!D175</f>
        <v>0</v>
      </c>
      <c r="H171" s="223">
        <f>'Расчёт (ТН)'!AH175/'Расчёт (ТН)'!D175</f>
        <v>0</v>
      </c>
      <c r="I171" s="223">
        <f>'Расчёт (ТН)'!AL175/'Расчёт (ТН)'!D175</f>
        <v>0</v>
      </c>
      <c r="J171" s="223">
        <f t="shared" si="36"/>
        <v>0</v>
      </c>
      <c r="K171" s="223">
        <f t="shared" si="37"/>
        <v>0</v>
      </c>
    </row>
    <row r="172" spans="1:11">
      <c r="A172" s="135" t="str">
        <f t="shared" si="34"/>
        <v>мар</v>
      </c>
      <c r="B172" s="216" t="str">
        <f>'Расчёт (кг)'!B176</f>
        <v>-</v>
      </c>
      <c r="C172" s="216">
        <f t="shared" si="35"/>
        <v>2028</v>
      </c>
      <c r="D172" s="242">
        <f>'Расчёт (кг)'!C176</f>
        <v>46813</v>
      </c>
      <c r="E172" s="217">
        <f>'Расчёт (кг)'!D176</f>
        <v>22</v>
      </c>
      <c r="F172" s="223">
        <f>'Расчёт (кг)'!AH176/'Расчёт (кг)'!D176</f>
        <v>0</v>
      </c>
      <c r="G172" s="223">
        <f>'Расчёт (кг)'!AL176/'Расчёт (кг)'!D176</f>
        <v>0</v>
      </c>
      <c r="H172" s="223">
        <f>'Расчёт (ТН)'!AH176/'Расчёт (ТН)'!D176</f>
        <v>0</v>
      </c>
      <c r="I172" s="223">
        <f>'Расчёт (ТН)'!AL176/'Расчёт (ТН)'!D176</f>
        <v>0</v>
      </c>
      <c r="J172" s="223">
        <f t="shared" si="36"/>
        <v>0</v>
      </c>
      <c r="K172" s="223">
        <f t="shared" si="37"/>
        <v>0</v>
      </c>
    </row>
    <row r="173" spans="1:11">
      <c r="A173" s="135" t="str">
        <f t="shared" si="34"/>
        <v>апр</v>
      </c>
      <c r="B173" s="216" t="str">
        <f>'Расчёт (кг)'!B177</f>
        <v>-</v>
      </c>
      <c r="C173" s="216">
        <f t="shared" si="35"/>
        <v>2028</v>
      </c>
      <c r="D173" s="242">
        <f>'Расчёт (кг)'!C177</f>
        <v>46844</v>
      </c>
      <c r="E173" s="217">
        <f>'Расчёт (кг)'!D177</f>
        <v>20</v>
      </c>
      <c r="F173" s="223">
        <f>'Расчёт (кг)'!AH177/'Расчёт (кг)'!D177</f>
        <v>0</v>
      </c>
      <c r="G173" s="223">
        <f>'Расчёт (кг)'!AL177/'Расчёт (кг)'!D177</f>
        <v>0</v>
      </c>
      <c r="H173" s="223">
        <f>'Расчёт (ТН)'!AH177/'Расчёт (ТН)'!D177</f>
        <v>0</v>
      </c>
      <c r="I173" s="223">
        <f>'Расчёт (ТН)'!AL177/'Расчёт (ТН)'!D177</f>
        <v>0</v>
      </c>
      <c r="J173" s="223">
        <f t="shared" si="36"/>
        <v>0</v>
      </c>
      <c r="K173" s="223">
        <f t="shared" si="37"/>
        <v>0</v>
      </c>
    </row>
    <row r="174" spans="1:11">
      <c r="A174" s="135" t="str">
        <f t="shared" si="34"/>
        <v>май</v>
      </c>
      <c r="B174" s="216" t="str">
        <f>'Расчёт (кг)'!B178</f>
        <v>-</v>
      </c>
      <c r="C174" s="216">
        <f t="shared" si="35"/>
        <v>2028</v>
      </c>
      <c r="D174" s="242">
        <f>'Расчёт (кг)'!C178</f>
        <v>46874</v>
      </c>
      <c r="E174" s="217">
        <f>'Расчёт (кг)'!D178</f>
        <v>20</v>
      </c>
      <c r="F174" s="223">
        <f>'Расчёт (кг)'!AH178/'Расчёт (кг)'!D178</f>
        <v>0</v>
      </c>
      <c r="G174" s="223">
        <f>'Расчёт (кг)'!AL178/'Расчёт (кг)'!D178</f>
        <v>0</v>
      </c>
      <c r="H174" s="223">
        <f>'Расчёт (ТН)'!AH178/'Расчёт (ТН)'!D178</f>
        <v>0</v>
      </c>
      <c r="I174" s="223">
        <f>'Расчёт (ТН)'!AL178/'Расчёт (ТН)'!D178</f>
        <v>0</v>
      </c>
      <c r="J174" s="223">
        <f t="shared" si="36"/>
        <v>0</v>
      </c>
      <c r="K174" s="223">
        <f t="shared" si="37"/>
        <v>0</v>
      </c>
    </row>
    <row r="175" spans="1:11">
      <c r="A175" s="135" t="str">
        <f t="shared" si="34"/>
        <v>июн</v>
      </c>
      <c r="B175" s="216" t="str">
        <f>'Расчёт (кг)'!B179</f>
        <v>-</v>
      </c>
      <c r="C175" s="216">
        <f t="shared" si="35"/>
        <v>2028</v>
      </c>
      <c r="D175" s="242">
        <f>'Расчёт (кг)'!C179</f>
        <v>46905</v>
      </c>
      <c r="E175" s="217">
        <f>'Расчёт (кг)'!D179</f>
        <v>21</v>
      </c>
      <c r="F175" s="223">
        <f>'Расчёт (кг)'!AH179/'Расчёт (кг)'!D179</f>
        <v>0</v>
      </c>
      <c r="G175" s="223">
        <f>'Расчёт (кг)'!AL179/'Расчёт (кг)'!D179</f>
        <v>0</v>
      </c>
      <c r="H175" s="223">
        <f>'Расчёт (ТН)'!AH179/'Расчёт (ТН)'!D179</f>
        <v>0</v>
      </c>
      <c r="I175" s="223">
        <f>'Расчёт (ТН)'!AL179/'Расчёт (ТН)'!D179</f>
        <v>0</v>
      </c>
      <c r="J175" s="223">
        <f t="shared" si="36"/>
        <v>0</v>
      </c>
      <c r="K175" s="223">
        <f t="shared" si="37"/>
        <v>0</v>
      </c>
    </row>
    <row r="176" spans="1:11">
      <c r="A176" s="135" t="str">
        <f t="shared" si="34"/>
        <v>июл</v>
      </c>
      <c r="B176" s="216" t="str">
        <f>'Расчёт (кг)'!B180</f>
        <v>-</v>
      </c>
      <c r="C176" s="216">
        <f t="shared" si="35"/>
        <v>2028</v>
      </c>
      <c r="D176" s="242">
        <f>'Расчёт (кг)'!C180</f>
        <v>46935</v>
      </c>
      <c r="E176" s="217">
        <f>'Расчёт (кг)'!D180</f>
        <v>21</v>
      </c>
      <c r="F176" s="223">
        <f>'Расчёт (кг)'!AH180/'Расчёт (кг)'!D180</f>
        <v>0</v>
      </c>
      <c r="G176" s="223">
        <f>'Расчёт (кг)'!AL180/'Расчёт (кг)'!D180</f>
        <v>0</v>
      </c>
      <c r="H176" s="223">
        <f>'Расчёт (ТН)'!AH180/'Расчёт (ТН)'!D180</f>
        <v>0</v>
      </c>
      <c r="I176" s="223">
        <f>'Расчёт (ТН)'!AL180/'Расчёт (ТН)'!D180</f>
        <v>0</v>
      </c>
      <c r="J176" s="223">
        <f t="shared" si="36"/>
        <v>0</v>
      </c>
      <c r="K176" s="223">
        <f t="shared" si="37"/>
        <v>0</v>
      </c>
    </row>
    <row r="177" spans="1:11">
      <c r="A177" s="135" t="str">
        <f t="shared" si="34"/>
        <v>авг</v>
      </c>
      <c r="B177" s="216" t="str">
        <f>'Расчёт (кг)'!B181</f>
        <v>-</v>
      </c>
      <c r="C177" s="216">
        <f t="shared" si="35"/>
        <v>2028</v>
      </c>
      <c r="D177" s="242">
        <f>'Расчёт (кг)'!C181</f>
        <v>46966</v>
      </c>
      <c r="E177" s="217">
        <f>'Расчёт (кг)'!D181</f>
        <v>23</v>
      </c>
      <c r="F177" s="223">
        <f>'Расчёт (кг)'!AH181/'Расчёт (кг)'!D181</f>
        <v>0</v>
      </c>
      <c r="G177" s="223">
        <f>'Расчёт (кг)'!AL181/'Расчёт (кг)'!D181</f>
        <v>0</v>
      </c>
      <c r="H177" s="223">
        <f>'Расчёт (ТН)'!AH181/'Расчёт (ТН)'!D181</f>
        <v>0</v>
      </c>
      <c r="I177" s="223">
        <f>'Расчёт (ТН)'!AL181/'Расчёт (ТН)'!D181</f>
        <v>0</v>
      </c>
      <c r="J177" s="223">
        <f t="shared" si="36"/>
        <v>0</v>
      </c>
      <c r="K177" s="223">
        <f t="shared" si="37"/>
        <v>0</v>
      </c>
    </row>
    <row r="178" spans="1:11">
      <c r="A178" s="135" t="str">
        <f t="shared" si="34"/>
        <v>сен</v>
      </c>
      <c r="B178" s="216" t="str">
        <f>'Расчёт (кг)'!B182</f>
        <v>-</v>
      </c>
      <c r="C178" s="216">
        <f t="shared" si="35"/>
        <v>2028</v>
      </c>
      <c r="D178" s="242">
        <f>'Расчёт (кг)'!C182</f>
        <v>46997</v>
      </c>
      <c r="E178" s="217">
        <f>'Расчёт (кг)'!D182</f>
        <v>21</v>
      </c>
      <c r="F178" s="223">
        <f>'Расчёт (кг)'!AH182/'Расчёт (кг)'!D182</f>
        <v>0</v>
      </c>
      <c r="G178" s="223">
        <f>'Расчёт (кг)'!AL182/'Расчёт (кг)'!D182</f>
        <v>0</v>
      </c>
      <c r="H178" s="223">
        <f>'Расчёт (ТН)'!AH182/'Расчёт (ТН)'!D182</f>
        <v>0</v>
      </c>
      <c r="I178" s="223">
        <f>'Расчёт (ТН)'!AL182/'Расчёт (ТН)'!D182</f>
        <v>0</v>
      </c>
      <c r="J178" s="223">
        <f t="shared" si="36"/>
        <v>0</v>
      </c>
      <c r="K178" s="223">
        <f t="shared" si="37"/>
        <v>0</v>
      </c>
    </row>
    <row r="179" spans="1:11">
      <c r="A179" s="135" t="str">
        <f t="shared" si="34"/>
        <v>окт</v>
      </c>
      <c r="B179" s="216" t="str">
        <f>'Расчёт (кг)'!B183</f>
        <v>-</v>
      </c>
      <c r="C179" s="216">
        <f t="shared" si="35"/>
        <v>2028</v>
      </c>
      <c r="D179" s="242">
        <f>'Расчёт (кг)'!C183</f>
        <v>47027</v>
      </c>
      <c r="E179" s="217">
        <f>'Расчёт (кг)'!D183</f>
        <v>22</v>
      </c>
      <c r="F179" s="223">
        <f>'Расчёт (кг)'!AH183/'Расчёт (кг)'!D183</f>
        <v>0</v>
      </c>
      <c r="G179" s="223">
        <f>'Расчёт (кг)'!AL183/'Расчёт (кг)'!D183</f>
        <v>0</v>
      </c>
      <c r="H179" s="223">
        <f>'Расчёт (ТН)'!AH183/'Расчёт (ТН)'!D183</f>
        <v>0</v>
      </c>
      <c r="I179" s="223">
        <f>'Расчёт (ТН)'!AL183/'Расчёт (ТН)'!D183</f>
        <v>0</v>
      </c>
      <c r="J179" s="223">
        <f t="shared" si="36"/>
        <v>0</v>
      </c>
      <c r="K179" s="223">
        <f t="shared" si="37"/>
        <v>0</v>
      </c>
    </row>
    <row r="180" spans="1:11">
      <c r="A180" s="135" t="str">
        <f t="shared" ref="A180:A181" si="38">TEXT(D180,"МММ")</f>
        <v>ноя</v>
      </c>
      <c r="B180" s="216" t="str">
        <f>'Расчёт (кг)'!B184</f>
        <v>-</v>
      </c>
      <c r="C180" s="216">
        <f t="shared" ref="C180:C181" si="39">YEAR(D180)</f>
        <v>2028</v>
      </c>
      <c r="D180" s="242">
        <f>'Расчёт (кг)'!C184</f>
        <v>47058</v>
      </c>
      <c r="E180" s="217">
        <f>'Расчёт (кг)'!D184</f>
        <v>21</v>
      </c>
      <c r="F180" s="223">
        <f>'Расчёт (кг)'!AH184/'Расчёт (кг)'!D184</f>
        <v>0</v>
      </c>
      <c r="G180" s="223">
        <f>'Расчёт (кг)'!AL184/'Расчёт (кг)'!D184</f>
        <v>0</v>
      </c>
      <c r="H180" s="223">
        <f>'Расчёт (ТН)'!AH184/'Расчёт (ТН)'!D184</f>
        <v>0</v>
      </c>
      <c r="I180" s="223">
        <f>'Расчёт (ТН)'!AL184/'Расчёт (ТН)'!D184</f>
        <v>0</v>
      </c>
      <c r="J180" s="223">
        <f t="shared" ref="J180:J181" si="40">IFERROR(F180/H180,0)</f>
        <v>0</v>
      </c>
      <c r="K180" s="223">
        <f t="shared" ref="K180:K181" si="41">IFERROR(G180/I180,0)</f>
        <v>0</v>
      </c>
    </row>
    <row r="181" spans="1:11">
      <c r="A181" s="135" t="str">
        <f t="shared" si="38"/>
        <v>дек</v>
      </c>
      <c r="B181" s="216" t="str">
        <f>'Расчёт (кг)'!B185</f>
        <v>-</v>
      </c>
      <c r="C181" s="216">
        <f t="shared" si="39"/>
        <v>2028</v>
      </c>
      <c r="D181" s="242">
        <f>'Расчёт (кг)'!C185</f>
        <v>47088</v>
      </c>
      <c r="E181" s="217">
        <f>'Расчёт (кг)'!D185</f>
        <v>21</v>
      </c>
      <c r="F181" s="223">
        <f>'Расчёт (кг)'!AH185/'Расчёт (кг)'!D185</f>
        <v>0</v>
      </c>
      <c r="G181" s="223">
        <f>'Расчёт (кг)'!AL185/'Расчёт (кг)'!D185</f>
        <v>0</v>
      </c>
      <c r="H181" s="223">
        <f>'Расчёт (ТН)'!AH185/'Расчёт (ТН)'!D185</f>
        <v>0</v>
      </c>
      <c r="I181" s="223">
        <f>'Расчёт (ТН)'!AL185/'Расчёт (ТН)'!D185</f>
        <v>0</v>
      </c>
      <c r="J181" s="223">
        <f t="shared" si="40"/>
        <v>0</v>
      </c>
      <c r="K181" s="223">
        <f t="shared" si="41"/>
        <v>0</v>
      </c>
    </row>
    <row r="182" spans="1:11">
      <c r="A182" s="135" t="str">
        <f t="shared" ref="A182:A193" si="42">TEXT(D182,"МММ")</f>
        <v>янв</v>
      </c>
      <c r="B182" s="216" t="str">
        <f>'Расчёт (кг)'!B186</f>
        <v>-</v>
      </c>
      <c r="C182" s="216">
        <f t="shared" ref="C182:C193" si="43">YEAR(D182)</f>
        <v>2029</v>
      </c>
      <c r="D182" s="242">
        <f>'Расчёт (кг)'!C186</f>
        <v>47119</v>
      </c>
      <c r="E182" s="217">
        <f>'Расчёт (кг)'!D186</f>
        <v>17</v>
      </c>
      <c r="F182" s="223">
        <f>'Расчёт (кг)'!AH186/'Расчёт (кг)'!D186</f>
        <v>0</v>
      </c>
      <c r="G182" s="223">
        <f>'Расчёт (кг)'!AL186/'Расчёт (кг)'!D186</f>
        <v>0</v>
      </c>
      <c r="H182" s="223">
        <f>'Расчёт (ТН)'!AH186/'Расчёт (ТН)'!D186</f>
        <v>0</v>
      </c>
      <c r="I182" s="223">
        <f>'Расчёт (ТН)'!AL186/'Расчёт (ТН)'!D186</f>
        <v>0</v>
      </c>
      <c r="J182" s="223">
        <f t="shared" ref="J182:J193" si="44">IFERROR(F182/H182,0)</f>
        <v>0</v>
      </c>
      <c r="K182" s="223">
        <f t="shared" ref="K182:K193" si="45">IFERROR(G182/I182,0)</f>
        <v>0</v>
      </c>
    </row>
    <row r="183" spans="1:11">
      <c r="A183" s="135" t="str">
        <f t="shared" si="42"/>
        <v>фев</v>
      </c>
      <c r="B183" s="216" t="str">
        <f>'Расчёт (кг)'!B187</f>
        <v>-</v>
      </c>
      <c r="C183" s="216">
        <f t="shared" si="43"/>
        <v>2029</v>
      </c>
      <c r="D183" s="242">
        <f>'Расчёт (кг)'!C187</f>
        <v>47150</v>
      </c>
      <c r="E183" s="217">
        <f>'Расчёт (кг)'!D187</f>
        <v>19</v>
      </c>
      <c r="F183" s="223">
        <f>'Расчёт (кг)'!AH187/'Расчёт (кг)'!D187</f>
        <v>0</v>
      </c>
      <c r="G183" s="223">
        <f>'Расчёт (кг)'!AL187/'Расчёт (кг)'!D187</f>
        <v>0</v>
      </c>
      <c r="H183" s="223">
        <f>'Расчёт (ТН)'!AH187/'Расчёт (ТН)'!D187</f>
        <v>0</v>
      </c>
      <c r="I183" s="223">
        <f>'Расчёт (ТН)'!AL187/'Расчёт (ТН)'!D187</f>
        <v>0</v>
      </c>
      <c r="J183" s="223">
        <f t="shared" si="44"/>
        <v>0</v>
      </c>
      <c r="K183" s="223">
        <f t="shared" si="45"/>
        <v>0</v>
      </c>
    </row>
    <row r="184" spans="1:11">
      <c r="A184" s="135" t="str">
        <f t="shared" si="42"/>
        <v>мар</v>
      </c>
      <c r="B184" s="216" t="str">
        <f>'Расчёт (кг)'!B188</f>
        <v>-</v>
      </c>
      <c r="C184" s="216">
        <f t="shared" si="43"/>
        <v>2029</v>
      </c>
      <c r="D184" s="242">
        <f>'Расчёт (кг)'!C188</f>
        <v>47178</v>
      </c>
      <c r="E184" s="217">
        <f>'Расчёт (кг)'!D188</f>
        <v>20</v>
      </c>
      <c r="F184" s="223">
        <f>'Расчёт (кг)'!AH188/'Расчёт (кг)'!D188</f>
        <v>0</v>
      </c>
      <c r="G184" s="223">
        <f>'Расчёт (кг)'!AL188/'Расчёт (кг)'!D188</f>
        <v>0</v>
      </c>
      <c r="H184" s="223">
        <f>'Расчёт (ТН)'!AH188/'Расчёт (ТН)'!D188</f>
        <v>0</v>
      </c>
      <c r="I184" s="223">
        <f>'Расчёт (ТН)'!AL188/'Расчёт (ТН)'!D188</f>
        <v>0</v>
      </c>
      <c r="J184" s="223">
        <f t="shared" si="44"/>
        <v>0</v>
      </c>
      <c r="K184" s="223">
        <f t="shared" si="45"/>
        <v>0</v>
      </c>
    </row>
    <row r="185" spans="1:11">
      <c r="A185" s="135" t="str">
        <f t="shared" si="42"/>
        <v>апр</v>
      </c>
      <c r="B185" s="216" t="str">
        <f>'Расчёт (кг)'!B189</f>
        <v>-</v>
      </c>
      <c r="C185" s="216">
        <f t="shared" si="43"/>
        <v>2029</v>
      </c>
      <c r="D185" s="242">
        <f>'Расчёт (кг)'!C189</f>
        <v>47209</v>
      </c>
      <c r="E185" s="217">
        <f>'Расчёт (кг)'!D189</f>
        <v>21</v>
      </c>
      <c r="F185" s="223">
        <f>'Расчёт (кг)'!AH189/'Расчёт (кг)'!D189</f>
        <v>0</v>
      </c>
      <c r="G185" s="223">
        <f>'Расчёт (кг)'!AL189/'Расчёт (кг)'!D189</f>
        <v>0</v>
      </c>
      <c r="H185" s="223">
        <f>'Расчёт (ТН)'!AH189/'Расчёт (ТН)'!D189</f>
        <v>0</v>
      </c>
      <c r="I185" s="223">
        <f>'Расчёт (ТН)'!AL189/'Расчёт (ТН)'!D189</f>
        <v>0</v>
      </c>
      <c r="J185" s="223">
        <f t="shared" si="44"/>
        <v>0</v>
      </c>
      <c r="K185" s="223">
        <f t="shared" si="45"/>
        <v>0</v>
      </c>
    </row>
    <row r="186" spans="1:11">
      <c r="A186" s="135" t="str">
        <f t="shared" si="42"/>
        <v>май</v>
      </c>
      <c r="B186" s="216" t="str">
        <f>'Расчёт (кг)'!B190</f>
        <v>-</v>
      </c>
      <c r="C186" s="216">
        <f t="shared" si="43"/>
        <v>2029</v>
      </c>
      <c r="D186" s="242">
        <f>'Расчёт (кг)'!C190</f>
        <v>47239</v>
      </c>
      <c r="E186" s="217">
        <f>'Расчёт (кг)'!D190</f>
        <v>20</v>
      </c>
      <c r="F186" s="223">
        <f>'Расчёт (кг)'!AH190/'Расчёт (кг)'!D190</f>
        <v>0</v>
      </c>
      <c r="G186" s="223">
        <f>'Расчёт (кг)'!AL190/'Расчёт (кг)'!D190</f>
        <v>0</v>
      </c>
      <c r="H186" s="223">
        <f>'Расчёт (ТН)'!AH190/'Расчёт (ТН)'!D190</f>
        <v>0</v>
      </c>
      <c r="I186" s="223">
        <f>'Расчёт (ТН)'!AL190/'Расчёт (ТН)'!D190</f>
        <v>0</v>
      </c>
      <c r="J186" s="223">
        <f t="shared" si="44"/>
        <v>0</v>
      </c>
      <c r="K186" s="223">
        <f t="shared" si="45"/>
        <v>0</v>
      </c>
    </row>
    <row r="187" spans="1:11">
      <c r="A187" s="135" t="str">
        <f t="shared" si="42"/>
        <v>июн</v>
      </c>
      <c r="B187" s="216" t="str">
        <f>'Расчёт (кг)'!B191</f>
        <v>-</v>
      </c>
      <c r="C187" s="216">
        <f t="shared" si="43"/>
        <v>2029</v>
      </c>
      <c r="D187" s="242">
        <f>'Расчёт (кг)'!C191</f>
        <v>47270</v>
      </c>
      <c r="E187" s="217">
        <f>'Расчёт (кг)'!D191</f>
        <v>20</v>
      </c>
      <c r="F187" s="223">
        <f>'Расчёт (кг)'!AH191/'Расчёт (кг)'!D191</f>
        <v>0</v>
      </c>
      <c r="G187" s="223">
        <f>'Расчёт (кг)'!AL191/'Расчёт (кг)'!D191</f>
        <v>0</v>
      </c>
      <c r="H187" s="223">
        <f>'Расчёт (ТН)'!AH191/'Расчёт (ТН)'!D191</f>
        <v>0</v>
      </c>
      <c r="I187" s="223">
        <f>'Расчёт (ТН)'!AL191/'Расчёт (ТН)'!D191</f>
        <v>0</v>
      </c>
      <c r="J187" s="223">
        <f t="shared" si="44"/>
        <v>0</v>
      </c>
      <c r="K187" s="223">
        <f t="shared" si="45"/>
        <v>0</v>
      </c>
    </row>
    <row r="188" spans="1:11">
      <c r="A188" s="135" t="str">
        <f t="shared" si="42"/>
        <v>июл</v>
      </c>
      <c r="B188" s="216" t="str">
        <f>'Расчёт (кг)'!B192</f>
        <v>-</v>
      </c>
      <c r="C188" s="216">
        <f t="shared" si="43"/>
        <v>2029</v>
      </c>
      <c r="D188" s="242">
        <f>'Расчёт (кг)'!C192</f>
        <v>47300</v>
      </c>
      <c r="E188" s="217">
        <f>'Расчёт (кг)'!D192</f>
        <v>22</v>
      </c>
      <c r="F188" s="223">
        <f>'Расчёт (кг)'!AH192/'Расчёт (кг)'!D192</f>
        <v>0</v>
      </c>
      <c r="G188" s="223">
        <f>'Расчёт (кг)'!AL192/'Расчёт (кг)'!D192</f>
        <v>0</v>
      </c>
      <c r="H188" s="223">
        <f>'Расчёт (ТН)'!AH192/'Расчёт (ТН)'!D192</f>
        <v>0</v>
      </c>
      <c r="I188" s="223">
        <f>'Расчёт (ТН)'!AL192/'Расчёт (ТН)'!D192</f>
        <v>0</v>
      </c>
      <c r="J188" s="223">
        <f t="shared" si="44"/>
        <v>0</v>
      </c>
      <c r="K188" s="223">
        <f t="shared" si="45"/>
        <v>0</v>
      </c>
    </row>
    <row r="189" spans="1:11">
      <c r="A189" s="135" t="str">
        <f t="shared" si="42"/>
        <v>авг</v>
      </c>
      <c r="B189" s="216" t="str">
        <f>'Расчёт (кг)'!B193</f>
        <v>-</v>
      </c>
      <c r="C189" s="216">
        <f t="shared" si="43"/>
        <v>2029</v>
      </c>
      <c r="D189" s="242">
        <f>'Расчёт (кг)'!C193</f>
        <v>47331</v>
      </c>
      <c r="E189" s="217">
        <f>'Расчёт (кг)'!D193</f>
        <v>23</v>
      </c>
      <c r="F189" s="223">
        <f>'Расчёт (кг)'!AH193/'Расчёт (кг)'!D193</f>
        <v>0</v>
      </c>
      <c r="G189" s="223">
        <f>'Расчёт (кг)'!AL193/'Расчёт (кг)'!D193</f>
        <v>0</v>
      </c>
      <c r="H189" s="223">
        <f>'Расчёт (ТН)'!AH193/'Расчёт (ТН)'!D193</f>
        <v>0</v>
      </c>
      <c r="I189" s="223">
        <f>'Расчёт (ТН)'!AL193/'Расчёт (ТН)'!D193</f>
        <v>0</v>
      </c>
      <c r="J189" s="223">
        <f t="shared" si="44"/>
        <v>0</v>
      </c>
      <c r="K189" s="223">
        <f t="shared" si="45"/>
        <v>0</v>
      </c>
    </row>
    <row r="190" spans="1:11">
      <c r="A190" s="135" t="str">
        <f t="shared" si="42"/>
        <v>сен</v>
      </c>
      <c r="B190" s="216" t="str">
        <f>'Расчёт (кг)'!B194</f>
        <v>-</v>
      </c>
      <c r="C190" s="216">
        <f t="shared" si="43"/>
        <v>2029</v>
      </c>
      <c r="D190" s="242">
        <f>'Расчёт (кг)'!C194</f>
        <v>47362</v>
      </c>
      <c r="E190" s="217">
        <f>'Расчёт (кг)'!D194</f>
        <v>20</v>
      </c>
      <c r="F190" s="223">
        <f>'Расчёт (кг)'!AH194/'Расчёт (кг)'!D194</f>
        <v>0</v>
      </c>
      <c r="G190" s="223">
        <f>'Расчёт (кг)'!AL194/'Расчёт (кг)'!D194</f>
        <v>0</v>
      </c>
      <c r="H190" s="223">
        <f>'Расчёт (ТН)'!AH194/'Расчёт (ТН)'!D194</f>
        <v>0</v>
      </c>
      <c r="I190" s="223">
        <f>'Расчёт (ТН)'!AL194/'Расчёт (ТН)'!D194</f>
        <v>0</v>
      </c>
      <c r="J190" s="223">
        <f t="shared" si="44"/>
        <v>0</v>
      </c>
      <c r="K190" s="223">
        <f t="shared" si="45"/>
        <v>0</v>
      </c>
    </row>
    <row r="191" spans="1:11">
      <c r="A191" s="135" t="str">
        <f t="shared" si="42"/>
        <v>окт</v>
      </c>
      <c r="B191" s="216" t="str">
        <f>'Расчёт (кг)'!B195</f>
        <v>-</v>
      </c>
      <c r="C191" s="216">
        <f t="shared" si="43"/>
        <v>2029</v>
      </c>
      <c r="D191" s="242">
        <f>'Расчёт (кг)'!C195</f>
        <v>47392</v>
      </c>
      <c r="E191" s="217">
        <f>'Расчёт (кг)'!D195</f>
        <v>23</v>
      </c>
      <c r="F191" s="223">
        <f>'Расчёт (кг)'!AH195/'Расчёт (кг)'!D195</f>
        <v>0</v>
      </c>
      <c r="G191" s="223">
        <f>'Расчёт (кг)'!AL195/'Расчёт (кг)'!D195</f>
        <v>0</v>
      </c>
      <c r="H191" s="223">
        <f>'Расчёт (ТН)'!AH195/'Расчёт (ТН)'!D195</f>
        <v>0</v>
      </c>
      <c r="I191" s="223">
        <f>'Расчёт (ТН)'!AL195/'Расчёт (ТН)'!D195</f>
        <v>0</v>
      </c>
      <c r="J191" s="223">
        <f t="shared" si="44"/>
        <v>0</v>
      </c>
      <c r="K191" s="223">
        <f t="shared" si="45"/>
        <v>0</v>
      </c>
    </row>
    <row r="192" spans="1:11">
      <c r="A192" s="135" t="str">
        <f t="shared" si="42"/>
        <v>ноя</v>
      </c>
      <c r="B192" s="216" t="str">
        <f>'Расчёт (кг)'!B196</f>
        <v>-</v>
      </c>
      <c r="C192" s="216">
        <f t="shared" si="43"/>
        <v>2029</v>
      </c>
      <c r="D192" s="242">
        <f>'Расчёт (кг)'!C196</f>
        <v>47423</v>
      </c>
      <c r="E192" s="217">
        <f>'Расчёт (кг)'!D196</f>
        <v>21</v>
      </c>
      <c r="F192" s="223">
        <f>'Расчёт (кг)'!AH196/'Расчёт (кг)'!D196</f>
        <v>0</v>
      </c>
      <c r="G192" s="223">
        <f>'Расчёт (кг)'!AL196/'Расчёт (кг)'!D196</f>
        <v>0</v>
      </c>
      <c r="H192" s="223">
        <f>'Расчёт (ТН)'!AH196/'Расчёт (ТН)'!D196</f>
        <v>0</v>
      </c>
      <c r="I192" s="223">
        <f>'Расчёт (ТН)'!AL196/'Расчёт (ТН)'!D196</f>
        <v>0</v>
      </c>
      <c r="J192" s="223">
        <f t="shared" si="44"/>
        <v>0</v>
      </c>
      <c r="K192" s="223">
        <f t="shared" si="45"/>
        <v>0</v>
      </c>
    </row>
    <row r="193" spans="1:11">
      <c r="A193" s="135" t="str">
        <f t="shared" si="42"/>
        <v>дек</v>
      </c>
      <c r="B193" s="216" t="str">
        <f>'Расчёт (кг)'!B197</f>
        <v>-</v>
      </c>
      <c r="C193" s="216">
        <f t="shared" si="43"/>
        <v>2029</v>
      </c>
      <c r="D193" s="242">
        <f>'Расчёт (кг)'!C197</f>
        <v>47453</v>
      </c>
      <c r="E193" s="217">
        <f>'Расчёт (кг)'!D197</f>
        <v>21</v>
      </c>
      <c r="F193" s="223">
        <f>'Расчёт (кг)'!AH197/'Расчёт (кг)'!D197</f>
        <v>0</v>
      </c>
      <c r="G193" s="223">
        <f>'Расчёт (кг)'!AL197/'Расчёт (кг)'!D197</f>
        <v>0</v>
      </c>
      <c r="H193" s="223">
        <f>'Расчёт (ТН)'!AH197/'Расчёт (ТН)'!D197</f>
        <v>0</v>
      </c>
      <c r="I193" s="223">
        <f>'Расчёт (ТН)'!AL197/'Расчёт (ТН)'!D197</f>
        <v>0</v>
      </c>
      <c r="J193" s="223">
        <f t="shared" si="44"/>
        <v>0</v>
      </c>
      <c r="K193" s="223">
        <f t="shared" si="45"/>
        <v>0</v>
      </c>
    </row>
  </sheetData>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7"/>
  <dimension ref="A1:H278"/>
  <sheetViews>
    <sheetView zoomScale="115" zoomScaleNormal="115" workbookViewId="0">
      <pane ySplit="2" topLeftCell="A252" activePane="bottomLeft" state="frozen"/>
      <selection pane="bottomLeft" activeCell="A280" sqref="A280"/>
    </sheetView>
  </sheetViews>
  <sheetFormatPr defaultColWidth="9.109375" defaultRowHeight="10.199999999999999"/>
  <cols>
    <col min="1" max="1" width="6.6640625" style="114" bestFit="1" customWidth="1"/>
    <col min="2" max="2" width="3.33203125" style="114" bestFit="1" customWidth="1"/>
    <col min="3" max="3" width="9.109375" style="114"/>
    <col min="4" max="4" width="3" style="114" bestFit="1" customWidth="1"/>
    <col min="5" max="5" width="42.33203125" style="114" bestFit="1" customWidth="1"/>
    <col min="6" max="6" width="16.88671875" style="114" bestFit="1" customWidth="1"/>
    <col min="7" max="7" width="9.109375" style="114"/>
    <col min="8" max="8" width="20.109375" style="114" bestFit="1" customWidth="1"/>
    <col min="9" max="16384" width="9.109375" style="114"/>
  </cols>
  <sheetData>
    <row r="1" spans="1:8" ht="12.75" customHeight="1">
      <c r="D1" s="116"/>
      <c r="E1" s="64" t="s">
        <v>81</v>
      </c>
      <c r="F1" s="116"/>
    </row>
    <row r="2" spans="1:8">
      <c r="A2" s="64" t="s">
        <v>2</v>
      </c>
      <c r="B2" s="64" t="s">
        <v>1</v>
      </c>
      <c r="D2" s="64" t="s">
        <v>44</v>
      </c>
      <c r="E2" s="64" t="s">
        <v>83</v>
      </c>
      <c r="F2" s="64" t="s">
        <v>82</v>
      </c>
      <c r="H2" s="64" t="s">
        <v>127</v>
      </c>
    </row>
    <row r="3" spans="1:8">
      <c r="A3" s="236">
        <v>40544</v>
      </c>
      <c r="B3" s="208">
        <v>15</v>
      </c>
      <c r="D3" s="115">
        <v>1</v>
      </c>
      <c r="E3" s="114" t="s">
        <v>92</v>
      </c>
      <c r="F3" s="114" t="s">
        <v>84</v>
      </c>
      <c r="H3" s="117" t="s">
        <v>14</v>
      </c>
    </row>
    <row r="4" spans="1:8">
      <c r="A4" s="236">
        <v>40575</v>
      </c>
      <c r="B4" s="208">
        <v>19</v>
      </c>
      <c r="D4" s="115">
        <v>2</v>
      </c>
      <c r="E4" s="114" t="s">
        <v>100</v>
      </c>
      <c r="F4" s="114" t="s">
        <v>85</v>
      </c>
      <c r="H4" s="118" t="s">
        <v>13</v>
      </c>
    </row>
    <row r="5" spans="1:8">
      <c r="A5" s="236">
        <v>40603</v>
      </c>
      <c r="B5" s="208">
        <v>22</v>
      </c>
      <c r="D5" s="115">
        <v>3</v>
      </c>
      <c r="E5" s="114" t="s">
        <v>101</v>
      </c>
      <c r="F5" s="114" t="s">
        <v>86</v>
      </c>
      <c r="H5" s="119" t="s">
        <v>8</v>
      </c>
    </row>
    <row r="6" spans="1:8">
      <c r="A6" s="236">
        <v>40634</v>
      </c>
      <c r="B6" s="208">
        <v>21</v>
      </c>
      <c r="D6" s="115">
        <v>4</v>
      </c>
      <c r="E6" s="114" t="s">
        <v>87</v>
      </c>
      <c r="F6" s="114" t="s">
        <v>88</v>
      </c>
      <c r="H6" s="120" t="s">
        <v>9</v>
      </c>
    </row>
    <row r="7" spans="1:8">
      <c r="A7" s="236">
        <v>40664</v>
      </c>
      <c r="B7" s="208">
        <v>20</v>
      </c>
      <c r="D7" s="115">
        <v>5</v>
      </c>
      <c r="E7" s="114" t="s">
        <v>93</v>
      </c>
      <c r="F7" s="114" t="s">
        <v>91</v>
      </c>
      <c r="H7" s="121" t="s">
        <v>9</v>
      </c>
    </row>
    <row r="8" spans="1:8">
      <c r="A8" s="236">
        <v>40695</v>
      </c>
      <c r="B8" s="208">
        <v>21</v>
      </c>
      <c r="D8" s="115">
        <v>6</v>
      </c>
      <c r="E8" s="114" t="s">
        <v>94</v>
      </c>
      <c r="F8" s="114" t="s">
        <v>91</v>
      </c>
    </row>
    <row r="9" spans="1:8">
      <c r="A9" s="236">
        <v>40725</v>
      </c>
      <c r="B9" s="208">
        <v>21</v>
      </c>
      <c r="D9" s="115">
        <v>7</v>
      </c>
      <c r="E9" s="114" t="s">
        <v>105</v>
      </c>
      <c r="F9" s="114" t="s">
        <v>89</v>
      </c>
    </row>
    <row r="10" spans="1:8">
      <c r="A10" s="236">
        <v>40756</v>
      </c>
      <c r="B10" s="208">
        <v>23</v>
      </c>
      <c r="D10" s="115">
        <v>8</v>
      </c>
      <c r="E10" s="114" t="s">
        <v>90</v>
      </c>
      <c r="F10" s="114" t="s">
        <v>91</v>
      </c>
    </row>
    <row r="11" spans="1:8">
      <c r="A11" s="236">
        <v>40787</v>
      </c>
      <c r="B11" s="208">
        <v>22</v>
      </c>
    </row>
    <row r="12" spans="1:8">
      <c r="A12" s="236">
        <v>40817</v>
      </c>
      <c r="B12" s="208">
        <v>21</v>
      </c>
    </row>
    <row r="13" spans="1:8">
      <c r="A13" s="236">
        <v>40848</v>
      </c>
      <c r="B13" s="208">
        <v>21</v>
      </c>
    </row>
    <row r="14" spans="1:8">
      <c r="A14" s="236">
        <v>40878</v>
      </c>
      <c r="B14" s="208">
        <v>22</v>
      </c>
    </row>
    <row r="15" spans="1:8">
      <c r="A15" s="236">
        <v>40909</v>
      </c>
      <c r="B15" s="208">
        <v>16</v>
      </c>
    </row>
    <row r="16" spans="1:8">
      <c r="A16" s="236">
        <v>40940</v>
      </c>
      <c r="B16" s="208">
        <v>20</v>
      </c>
    </row>
    <row r="17" spans="1:2">
      <c r="A17" s="236">
        <v>40969</v>
      </c>
      <c r="B17" s="208">
        <v>21</v>
      </c>
    </row>
    <row r="18" spans="1:2">
      <c r="A18" s="236">
        <v>41000</v>
      </c>
      <c r="B18" s="208">
        <v>21</v>
      </c>
    </row>
    <row r="19" spans="1:2">
      <c r="A19" s="236">
        <v>41030</v>
      </c>
      <c r="B19" s="208">
        <v>21</v>
      </c>
    </row>
    <row r="20" spans="1:2">
      <c r="A20" s="236">
        <v>41061</v>
      </c>
      <c r="B20" s="208">
        <v>20</v>
      </c>
    </row>
    <row r="21" spans="1:2">
      <c r="A21" s="236">
        <v>41091</v>
      </c>
      <c r="B21" s="208">
        <v>22</v>
      </c>
    </row>
    <row r="22" spans="1:2">
      <c r="A22" s="236">
        <v>41122</v>
      </c>
      <c r="B22" s="208">
        <v>23</v>
      </c>
    </row>
    <row r="23" spans="1:2">
      <c r="A23" s="236">
        <v>41153</v>
      </c>
      <c r="B23" s="208">
        <v>20</v>
      </c>
    </row>
    <row r="24" spans="1:2">
      <c r="A24" s="236">
        <v>41183</v>
      </c>
      <c r="B24" s="208">
        <v>23</v>
      </c>
    </row>
    <row r="25" spans="1:2">
      <c r="A25" s="236">
        <v>41214</v>
      </c>
      <c r="B25" s="208">
        <v>21</v>
      </c>
    </row>
    <row r="26" spans="1:2">
      <c r="A26" s="236">
        <v>41244</v>
      </c>
      <c r="B26" s="208">
        <v>21</v>
      </c>
    </row>
    <row r="27" spans="1:2">
      <c r="A27" s="236">
        <v>41275</v>
      </c>
      <c r="B27" s="208">
        <v>17</v>
      </c>
    </row>
    <row r="28" spans="1:2">
      <c r="A28" s="236">
        <v>41306</v>
      </c>
      <c r="B28" s="208">
        <v>20</v>
      </c>
    </row>
    <row r="29" spans="1:2">
      <c r="A29" s="236">
        <v>41334</v>
      </c>
      <c r="B29" s="208">
        <v>20</v>
      </c>
    </row>
    <row r="30" spans="1:2">
      <c r="A30" s="236">
        <v>41365</v>
      </c>
      <c r="B30" s="208">
        <v>22</v>
      </c>
    </row>
    <row r="31" spans="1:2">
      <c r="A31" s="236">
        <v>41395</v>
      </c>
      <c r="B31" s="208">
        <v>18</v>
      </c>
    </row>
    <row r="32" spans="1:2">
      <c r="A32" s="236">
        <v>41426</v>
      </c>
      <c r="B32" s="208">
        <v>19</v>
      </c>
    </row>
    <row r="33" spans="1:2">
      <c r="A33" s="236">
        <v>41456</v>
      </c>
      <c r="B33" s="208">
        <v>23</v>
      </c>
    </row>
    <row r="34" spans="1:2">
      <c r="A34" s="236">
        <v>41487</v>
      </c>
      <c r="B34" s="208">
        <v>22</v>
      </c>
    </row>
    <row r="35" spans="1:2">
      <c r="A35" s="236">
        <v>41518</v>
      </c>
      <c r="B35" s="208">
        <v>21</v>
      </c>
    </row>
    <row r="36" spans="1:2">
      <c r="A36" s="236">
        <v>41548</v>
      </c>
      <c r="B36" s="208">
        <v>23</v>
      </c>
    </row>
    <row r="37" spans="1:2">
      <c r="A37" s="236">
        <v>41579</v>
      </c>
      <c r="B37" s="208">
        <v>20</v>
      </c>
    </row>
    <row r="38" spans="1:2">
      <c r="A38" s="236">
        <v>41609</v>
      </c>
      <c r="B38" s="208">
        <v>22</v>
      </c>
    </row>
    <row r="39" spans="1:2">
      <c r="A39" s="236">
        <v>41640</v>
      </c>
      <c r="B39" s="208">
        <v>17</v>
      </c>
    </row>
    <row r="40" spans="1:2">
      <c r="A40" s="236">
        <v>41671</v>
      </c>
      <c r="B40" s="208">
        <v>20</v>
      </c>
    </row>
    <row r="41" spans="1:2">
      <c r="A41" s="236">
        <v>41699</v>
      </c>
      <c r="B41" s="208">
        <v>20</v>
      </c>
    </row>
    <row r="42" spans="1:2">
      <c r="A42" s="236">
        <v>41730</v>
      </c>
      <c r="B42" s="208">
        <v>22</v>
      </c>
    </row>
    <row r="43" spans="1:2">
      <c r="A43" s="236">
        <v>41760</v>
      </c>
      <c r="B43" s="208">
        <v>19</v>
      </c>
    </row>
    <row r="44" spans="1:2">
      <c r="A44" s="236">
        <v>41791</v>
      </c>
      <c r="B44" s="208">
        <v>19</v>
      </c>
    </row>
    <row r="45" spans="1:2">
      <c r="A45" s="236">
        <v>41821</v>
      </c>
      <c r="B45" s="208">
        <v>23</v>
      </c>
    </row>
    <row r="46" spans="1:2">
      <c r="A46" s="236">
        <v>41852</v>
      </c>
      <c r="B46" s="208">
        <v>21</v>
      </c>
    </row>
    <row r="47" spans="1:2">
      <c r="A47" s="236">
        <v>41883</v>
      </c>
      <c r="B47" s="208">
        <v>22</v>
      </c>
    </row>
    <row r="48" spans="1:2">
      <c r="A48" s="236">
        <v>41913</v>
      </c>
      <c r="B48" s="208">
        <v>23</v>
      </c>
    </row>
    <row r="49" spans="1:2">
      <c r="A49" s="236">
        <v>41944</v>
      </c>
      <c r="B49" s="208">
        <v>18</v>
      </c>
    </row>
    <row r="50" spans="1:2">
      <c r="A50" s="236">
        <v>41974</v>
      </c>
      <c r="B50" s="208">
        <v>23</v>
      </c>
    </row>
    <row r="51" spans="1:2">
      <c r="A51" s="236">
        <v>42005</v>
      </c>
      <c r="B51" s="208">
        <v>15</v>
      </c>
    </row>
    <row r="52" spans="1:2">
      <c r="A52" s="236">
        <v>42036</v>
      </c>
      <c r="B52" s="208">
        <v>19</v>
      </c>
    </row>
    <row r="53" spans="1:2">
      <c r="A53" s="236">
        <v>42064</v>
      </c>
      <c r="B53" s="208">
        <v>21</v>
      </c>
    </row>
    <row r="54" spans="1:2">
      <c r="A54" s="236">
        <v>42095</v>
      </c>
      <c r="B54" s="208">
        <v>22</v>
      </c>
    </row>
    <row r="55" spans="1:2">
      <c r="A55" s="236">
        <v>42125</v>
      </c>
      <c r="B55" s="208">
        <v>18</v>
      </c>
    </row>
    <row r="56" spans="1:2">
      <c r="A56" s="236">
        <v>42156</v>
      </c>
      <c r="B56" s="208">
        <v>21</v>
      </c>
    </row>
    <row r="57" spans="1:2">
      <c r="A57" s="236">
        <v>42186</v>
      </c>
      <c r="B57" s="208">
        <v>23</v>
      </c>
    </row>
    <row r="58" spans="1:2">
      <c r="A58" s="236">
        <v>42217</v>
      </c>
      <c r="B58" s="208">
        <v>21</v>
      </c>
    </row>
    <row r="59" spans="1:2">
      <c r="A59" s="236">
        <v>42248</v>
      </c>
      <c r="B59" s="208">
        <v>22</v>
      </c>
    </row>
    <row r="60" spans="1:2">
      <c r="A60" s="236">
        <v>42278</v>
      </c>
      <c r="B60" s="208">
        <v>22</v>
      </c>
    </row>
    <row r="61" spans="1:2">
      <c r="A61" s="236">
        <v>42309</v>
      </c>
      <c r="B61" s="208">
        <v>20</v>
      </c>
    </row>
    <row r="62" spans="1:2">
      <c r="A62" s="236">
        <v>42339</v>
      </c>
      <c r="B62" s="208">
        <v>23</v>
      </c>
    </row>
    <row r="63" spans="1:2">
      <c r="A63" s="236">
        <v>42370</v>
      </c>
      <c r="B63" s="208">
        <v>15</v>
      </c>
    </row>
    <row r="64" spans="1:2">
      <c r="A64" s="236">
        <v>42401</v>
      </c>
      <c r="B64" s="208">
        <v>20</v>
      </c>
    </row>
    <row r="65" spans="1:2">
      <c r="A65" s="236">
        <v>42430</v>
      </c>
      <c r="B65" s="208">
        <v>21</v>
      </c>
    </row>
    <row r="66" spans="1:2">
      <c r="A66" s="236">
        <v>42461</v>
      </c>
      <c r="B66" s="208">
        <v>21</v>
      </c>
    </row>
    <row r="67" spans="1:2">
      <c r="A67" s="236">
        <v>42491</v>
      </c>
      <c r="B67" s="208">
        <v>19</v>
      </c>
    </row>
    <row r="68" spans="1:2">
      <c r="A68" s="236">
        <v>42522</v>
      </c>
      <c r="B68" s="208">
        <v>21</v>
      </c>
    </row>
    <row r="69" spans="1:2">
      <c r="A69" s="236">
        <v>42552</v>
      </c>
      <c r="B69" s="208">
        <v>21</v>
      </c>
    </row>
    <row r="70" spans="1:2">
      <c r="A70" s="236">
        <v>42583</v>
      </c>
      <c r="B70" s="208">
        <v>23</v>
      </c>
    </row>
    <row r="71" spans="1:2">
      <c r="A71" s="236">
        <v>42614</v>
      </c>
      <c r="B71" s="208">
        <v>22</v>
      </c>
    </row>
    <row r="72" spans="1:2">
      <c r="A72" s="236">
        <v>42644</v>
      </c>
      <c r="B72" s="208">
        <v>21</v>
      </c>
    </row>
    <row r="73" spans="1:2">
      <c r="A73" s="236">
        <v>42675</v>
      </c>
      <c r="B73" s="208">
        <v>21</v>
      </c>
    </row>
    <row r="74" spans="1:2">
      <c r="A74" s="236">
        <v>42705</v>
      </c>
      <c r="B74" s="208">
        <v>22</v>
      </c>
    </row>
    <row r="75" spans="1:2">
      <c r="A75" s="236">
        <v>42736</v>
      </c>
      <c r="B75" s="208">
        <v>17</v>
      </c>
    </row>
    <row r="76" spans="1:2">
      <c r="A76" s="236">
        <v>42767</v>
      </c>
      <c r="B76" s="208">
        <v>18</v>
      </c>
    </row>
    <row r="77" spans="1:2">
      <c r="A77" s="236">
        <v>42795</v>
      </c>
      <c r="B77" s="208">
        <v>22</v>
      </c>
    </row>
    <row r="78" spans="1:2">
      <c r="A78" s="236">
        <v>42826</v>
      </c>
      <c r="B78" s="208">
        <v>20</v>
      </c>
    </row>
    <row r="79" spans="1:2">
      <c r="A79" s="236">
        <v>42856</v>
      </c>
      <c r="B79" s="208">
        <v>20</v>
      </c>
    </row>
    <row r="80" spans="1:2">
      <c r="A80" s="236">
        <v>42887</v>
      </c>
      <c r="B80" s="208">
        <v>21</v>
      </c>
    </row>
    <row r="81" spans="1:2">
      <c r="A81" s="236">
        <v>42917</v>
      </c>
      <c r="B81" s="208">
        <v>21</v>
      </c>
    </row>
    <row r="82" spans="1:2">
      <c r="A82" s="236">
        <v>42948</v>
      </c>
      <c r="B82" s="208">
        <v>23</v>
      </c>
    </row>
    <row r="83" spans="1:2">
      <c r="A83" s="236">
        <v>42979</v>
      </c>
      <c r="B83" s="208">
        <v>21</v>
      </c>
    </row>
    <row r="84" spans="1:2">
      <c r="A84" s="236">
        <v>43009</v>
      </c>
      <c r="B84" s="208">
        <v>22</v>
      </c>
    </row>
    <row r="85" spans="1:2">
      <c r="A85" s="236">
        <v>43040</v>
      </c>
      <c r="B85" s="208">
        <v>21</v>
      </c>
    </row>
    <row r="86" spans="1:2">
      <c r="A86" s="236">
        <v>43070</v>
      </c>
      <c r="B86" s="208">
        <v>21</v>
      </c>
    </row>
    <row r="87" spans="1:2">
      <c r="A87" s="236">
        <v>43101</v>
      </c>
      <c r="B87" s="208">
        <v>17</v>
      </c>
    </row>
    <row r="88" spans="1:2">
      <c r="A88" s="236">
        <v>43132</v>
      </c>
      <c r="B88" s="208">
        <v>19</v>
      </c>
    </row>
    <row r="89" spans="1:2">
      <c r="A89" s="236">
        <v>43160</v>
      </c>
      <c r="B89" s="208">
        <v>20</v>
      </c>
    </row>
    <row r="90" spans="1:2">
      <c r="A90" s="236">
        <v>43191</v>
      </c>
      <c r="B90" s="208">
        <v>21</v>
      </c>
    </row>
    <row r="91" spans="1:2">
      <c r="A91" s="236">
        <v>43221</v>
      </c>
      <c r="B91" s="208">
        <v>20</v>
      </c>
    </row>
    <row r="92" spans="1:2">
      <c r="A92" s="236">
        <v>43252</v>
      </c>
      <c r="B92" s="208">
        <v>20</v>
      </c>
    </row>
    <row r="93" spans="1:2">
      <c r="A93" s="236">
        <v>43282</v>
      </c>
      <c r="B93" s="208">
        <v>22</v>
      </c>
    </row>
    <row r="94" spans="1:2">
      <c r="A94" s="236">
        <v>43313</v>
      </c>
      <c r="B94" s="208">
        <v>23</v>
      </c>
    </row>
    <row r="95" spans="1:2">
      <c r="A95" s="236">
        <v>43344</v>
      </c>
      <c r="B95" s="208">
        <v>20</v>
      </c>
    </row>
    <row r="96" spans="1:2">
      <c r="A96" s="236">
        <v>43374</v>
      </c>
      <c r="B96" s="208">
        <v>23</v>
      </c>
    </row>
    <row r="97" spans="1:5">
      <c r="A97" s="236">
        <v>43405</v>
      </c>
      <c r="B97" s="208">
        <v>21</v>
      </c>
    </row>
    <row r="98" spans="1:5">
      <c r="A98" s="236">
        <v>43435</v>
      </c>
      <c r="B98" s="208">
        <v>21</v>
      </c>
    </row>
    <row r="99" spans="1:5">
      <c r="A99" s="237">
        <v>43466</v>
      </c>
      <c r="B99" s="209">
        <v>17</v>
      </c>
    </row>
    <row r="100" spans="1:5">
      <c r="A100" s="237">
        <v>43497</v>
      </c>
      <c r="B100" s="209">
        <v>20</v>
      </c>
    </row>
    <row r="101" spans="1:5">
      <c r="A101" s="237">
        <v>43525</v>
      </c>
      <c r="B101" s="209">
        <v>20</v>
      </c>
    </row>
    <row r="102" spans="1:5">
      <c r="A102" s="237">
        <v>43556</v>
      </c>
      <c r="B102" s="209">
        <v>22</v>
      </c>
    </row>
    <row r="103" spans="1:5">
      <c r="A103" s="237">
        <v>43586</v>
      </c>
      <c r="B103" s="209">
        <v>18</v>
      </c>
    </row>
    <row r="104" spans="1:5">
      <c r="A104" s="237">
        <v>43617</v>
      </c>
      <c r="B104" s="209">
        <v>19</v>
      </c>
    </row>
    <row r="105" spans="1:5">
      <c r="A105" s="237">
        <v>43647</v>
      </c>
      <c r="B105" s="209">
        <v>23</v>
      </c>
    </row>
    <row r="106" spans="1:5">
      <c r="A106" s="237">
        <v>43678</v>
      </c>
      <c r="B106" s="209">
        <v>22</v>
      </c>
      <c r="E106" s="122"/>
    </row>
    <row r="107" spans="1:5">
      <c r="A107" s="237">
        <v>43709</v>
      </c>
      <c r="B107" s="209">
        <v>21</v>
      </c>
    </row>
    <row r="108" spans="1:5">
      <c r="A108" s="237">
        <v>43739</v>
      </c>
      <c r="B108" s="209">
        <v>23</v>
      </c>
    </row>
    <row r="109" spans="1:5">
      <c r="A109" s="237">
        <v>43770</v>
      </c>
      <c r="B109" s="209">
        <v>20</v>
      </c>
    </row>
    <row r="110" spans="1:5">
      <c r="A110" s="237">
        <v>43800</v>
      </c>
      <c r="B110" s="209">
        <v>22</v>
      </c>
    </row>
    <row r="111" spans="1:5">
      <c r="A111" s="237">
        <v>43831</v>
      </c>
      <c r="B111" s="209">
        <v>17</v>
      </c>
    </row>
    <row r="112" spans="1:5">
      <c r="A112" s="237">
        <v>43862</v>
      </c>
      <c r="B112" s="209">
        <v>19</v>
      </c>
    </row>
    <row r="113" spans="1:2">
      <c r="A113" s="237">
        <v>43891</v>
      </c>
      <c r="B113" s="209">
        <v>21</v>
      </c>
    </row>
    <row r="114" spans="1:2">
      <c r="A114" s="237">
        <v>43922</v>
      </c>
      <c r="B114" s="209">
        <v>22</v>
      </c>
    </row>
    <row r="115" spans="1:2">
      <c r="A115" s="237">
        <v>43952</v>
      </c>
      <c r="B115" s="209">
        <v>17</v>
      </c>
    </row>
    <row r="116" spans="1:2">
      <c r="A116" s="237">
        <v>43983</v>
      </c>
      <c r="B116" s="209">
        <v>21</v>
      </c>
    </row>
    <row r="117" spans="1:2">
      <c r="A117" s="237">
        <v>44013</v>
      </c>
      <c r="B117" s="210">
        <v>22</v>
      </c>
    </row>
    <row r="118" spans="1:2">
      <c r="A118" s="237">
        <v>44044</v>
      </c>
      <c r="B118" s="209">
        <v>21</v>
      </c>
    </row>
    <row r="119" spans="1:2">
      <c r="A119" s="237">
        <v>44075</v>
      </c>
      <c r="B119" s="209">
        <v>22</v>
      </c>
    </row>
    <row r="120" spans="1:2">
      <c r="A120" s="237">
        <v>44105</v>
      </c>
      <c r="B120" s="209">
        <v>22</v>
      </c>
    </row>
    <row r="121" spans="1:2">
      <c r="A121" s="237">
        <v>44136</v>
      </c>
      <c r="B121" s="209">
        <v>20</v>
      </c>
    </row>
    <row r="122" spans="1:2">
      <c r="A122" s="237">
        <v>44166</v>
      </c>
      <c r="B122" s="209">
        <v>23</v>
      </c>
    </row>
    <row r="123" spans="1:2">
      <c r="A123" s="237">
        <v>44197</v>
      </c>
      <c r="B123" s="211">
        <v>15</v>
      </c>
    </row>
    <row r="124" spans="1:2">
      <c r="A124" s="237">
        <v>44228</v>
      </c>
      <c r="B124" s="212">
        <v>19</v>
      </c>
    </row>
    <row r="125" spans="1:2">
      <c r="A125" s="237">
        <v>44256</v>
      </c>
      <c r="B125" s="211">
        <v>22</v>
      </c>
    </row>
    <row r="126" spans="1:2">
      <c r="A126" s="237">
        <v>44287</v>
      </c>
      <c r="B126" s="211">
        <v>22</v>
      </c>
    </row>
    <row r="127" spans="1:2">
      <c r="A127" s="237">
        <v>44317</v>
      </c>
      <c r="B127" s="211">
        <v>19</v>
      </c>
    </row>
    <row r="128" spans="1:2">
      <c r="A128" s="237">
        <v>44348</v>
      </c>
      <c r="B128" s="211">
        <v>21</v>
      </c>
    </row>
    <row r="129" spans="1:2">
      <c r="A129" s="237">
        <v>44378</v>
      </c>
      <c r="B129" s="211">
        <v>22</v>
      </c>
    </row>
    <row r="130" spans="1:2">
      <c r="A130" s="237">
        <v>44409</v>
      </c>
      <c r="B130" s="211">
        <v>22</v>
      </c>
    </row>
    <row r="131" spans="1:2">
      <c r="A131" s="237">
        <v>44440</v>
      </c>
      <c r="B131" s="211">
        <v>22</v>
      </c>
    </row>
    <row r="132" spans="1:2">
      <c r="A132" s="237">
        <v>44470</v>
      </c>
      <c r="B132" s="211">
        <v>21</v>
      </c>
    </row>
    <row r="133" spans="1:2">
      <c r="A133" s="237">
        <v>44501</v>
      </c>
      <c r="B133" s="212">
        <v>20</v>
      </c>
    </row>
    <row r="134" spans="1:2">
      <c r="A134" s="237">
        <v>44531</v>
      </c>
      <c r="B134" s="212">
        <v>22</v>
      </c>
    </row>
    <row r="135" spans="1:2">
      <c r="A135" s="237">
        <v>44562</v>
      </c>
      <c r="B135" s="211">
        <v>16</v>
      </c>
    </row>
    <row r="136" spans="1:2">
      <c r="A136" s="237">
        <v>44593</v>
      </c>
      <c r="B136" s="211">
        <v>19</v>
      </c>
    </row>
    <row r="137" spans="1:2">
      <c r="A137" s="237">
        <v>44621</v>
      </c>
      <c r="B137" s="212">
        <v>22</v>
      </c>
    </row>
    <row r="138" spans="1:2">
      <c r="A138" s="237">
        <v>44652</v>
      </c>
      <c r="B138" s="211">
        <v>21</v>
      </c>
    </row>
    <row r="139" spans="1:2">
      <c r="A139" s="237">
        <v>44682</v>
      </c>
      <c r="B139" s="212">
        <v>18</v>
      </c>
    </row>
    <row r="140" spans="1:2">
      <c r="A140" s="237">
        <v>44713</v>
      </c>
      <c r="B140" s="211">
        <v>21</v>
      </c>
    </row>
    <row r="141" spans="1:2">
      <c r="A141" s="237">
        <v>44743</v>
      </c>
      <c r="B141" s="211">
        <v>21</v>
      </c>
    </row>
    <row r="142" spans="1:2">
      <c r="A142" s="237">
        <v>44774</v>
      </c>
      <c r="B142" s="211">
        <v>23</v>
      </c>
    </row>
    <row r="143" spans="1:2">
      <c r="A143" s="237">
        <v>44805</v>
      </c>
      <c r="B143" s="211">
        <v>22</v>
      </c>
    </row>
    <row r="144" spans="1:2">
      <c r="A144" s="237">
        <v>44835</v>
      </c>
      <c r="B144" s="211">
        <v>21</v>
      </c>
    </row>
    <row r="145" spans="1:2">
      <c r="A145" s="237">
        <v>44866</v>
      </c>
      <c r="B145" s="211">
        <v>21</v>
      </c>
    </row>
    <row r="146" spans="1:2">
      <c r="A146" s="273">
        <v>44896</v>
      </c>
      <c r="B146" s="274">
        <v>22</v>
      </c>
    </row>
    <row r="147" spans="1:2">
      <c r="A147" s="237">
        <v>44927</v>
      </c>
      <c r="B147" s="211">
        <v>17</v>
      </c>
    </row>
    <row r="148" spans="1:2">
      <c r="A148" s="237">
        <v>44958</v>
      </c>
      <c r="B148" s="211">
        <v>18</v>
      </c>
    </row>
    <row r="149" spans="1:2">
      <c r="A149" s="237">
        <v>44986</v>
      </c>
      <c r="B149" s="211">
        <v>22</v>
      </c>
    </row>
    <row r="150" spans="1:2">
      <c r="A150" s="237">
        <v>45017</v>
      </c>
      <c r="B150" s="211">
        <v>20</v>
      </c>
    </row>
    <row r="151" spans="1:2">
      <c r="A151" s="237">
        <v>45047</v>
      </c>
      <c r="B151" s="211">
        <v>20</v>
      </c>
    </row>
    <row r="152" spans="1:2">
      <c r="A152" s="237">
        <v>45078</v>
      </c>
      <c r="B152" s="211">
        <v>21</v>
      </c>
    </row>
    <row r="153" spans="1:2">
      <c r="A153" s="237">
        <v>45108</v>
      </c>
      <c r="B153" s="211">
        <v>21</v>
      </c>
    </row>
    <row r="154" spans="1:2">
      <c r="A154" s="237">
        <v>45139</v>
      </c>
      <c r="B154" s="211">
        <v>23</v>
      </c>
    </row>
    <row r="155" spans="1:2">
      <c r="A155" s="237">
        <v>45170</v>
      </c>
      <c r="B155" s="211">
        <v>21</v>
      </c>
    </row>
    <row r="156" spans="1:2">
      <c r="A156" s="237">
        <v>45200</v>
      </c>
      <c r="B156" s="211">
        <v>22</v>
      </c>
    </row>
    <row r="157" spans="1:2">
      <c r="A157" s="237">
        <v>45231</v>
      </c>
      <c r="B157" s="211">
        <v>21</v>
      </c>
    </row>
    <row r="158" spans="1:2">
      <c r="A158" s="273">
        <v>45261</v>
      </c>
      <c r="B158" s="274">
        <v>21</v>
      </c>
    </row>
    <row r="159" spans="1:2">
      <c r="A159" s="237">
        <v>45292</v>
      </c>
      <c r="B159" s="211">
        <v>17</v>
      </c>
    </row>
    <row r="160" spans="1:2">
      <c r="A160" s="237">
        <v>45323</v>
      </c>
      <c r="B160" s="211">
        <v>20</v>
      </c>
    </row>
    <row r="161" spans="1:2">
      <c r="A161" s="237">
        <v>45352</v>
      </c>
      <c r="B161" s="211">
        <v>20</v>
      </c>
    </row>
    <row r="162" spans="1:2">
      <c r="A162" s="237">
        <v>45383</v>
      </c>
      <c r="B162" s="275">
        <v>21</v>
      </c>
    </row>
    <row r="163" spans="1:2">
      <c r="A163" s="237">
        <v>45413</v>
      </c>
      <c r="B163" s="211">
        <v>20</v>
      </c>
    </row>
    <row r="164" spans="1:2">
      <c r="A164" s="237">
        <v>45444</v>
      </c>
      <c r="B164" s="211">
        <v>19</v>
      </c>
    </row>
    <row r="165" spans="1:2">
      <c r="A165" s="237">
        <v>45474</v>
      </c>
      <c r="B165" s="211">
        <v>23</v>
      </c>
    </row>
    <row r="166" spans="1:2">
      <c r="A166" s="237">
        <v>45505</v>
      </c>
      <c r="B166" s="211">
        <v>22</v>
      </c>
    </row>
    <row r="167" spans="1:2">
      <c r="A167" s="237">
        <v>45536</v>
      </c>
      <c r="B167" s="211">
        <v>21</v>
      </c>
    </row>
    <row r="168" spans="1:2">
      <c r="A168" s="237">
        <v>45566</v>
      </c>
      <c r="B168" s="211">
        <v>23</v>
      </c>
    </row>
    <row r="169" spans="1:2">
      <c r="A169" s="237">
        <v>45597</v>
      </c>
      <c r="B169" s="275">
        <v>21</v>
      </c>
    </row>
    <row r="170" spans="1:2">
      <c r="A170" s="273">
        <v>45627</v>
      </c>
      <c r="B170" s="274">
        <v>21</v>
      </c>
    </row>
    <row r="171" spans="1:2">
      <c r="A171" s="237">
        <v>45658</v>
      </c>
      <c r="B171" s="211">
        <v>17</v>
      </c>
    </row>
    <row r="172" spans="1:2">
      <c r="A172" s="237">
        <v>45689</v>
      </c>
      <c r="B172" s="211">
        <v>20</v>
      </c>
    </row>
    <row r="173" spans="1:2">
      <c r="A173" s="237">
        <v>45717</v>
      </c>
      <c r="B173" s="211">
        <v>20</v>
      </c>
    </row>
    <row r="174" spans="1:2">
      <c r="A174" s="237">
        <v>45748</v>
      </c>
      <c r="B174" s="211">
        <v>22</v>
      </c>
    </row>
    <row r="175" spans="1:2">
      <c r="A175" s="237">
        <v>45778</v>
      </c>
      <c r="B175" s="211">
        <v>19</v>
      </c>
    </row>
    <row r="176" spans="1:2">
      <c r="A176" s="237">
        <v>45809</v>
      </c>
      <c r="B176" s="211">
        <v>19</v>
      </c>
    </row>
    <row r="177" spans="1:2">
      <c r="A177" s="237">
        <v>45839</v>
      </c>
      <c r="B177" s="211">
        <v>23</v>
      </c>
    </row>
    <row r="178" spans="1:2">
      <c r="A178" s="237">
        <v>45870</v>
      </c>
      <c r="B178" s="211">
        <v>21</v>
      </c>
    </row>
    <row r="179" spans="1:2">
      <c r="A179" s="237">
        <v>45901</v>
      </c>
      <c r="B179" s="211">
        <v>22</v>
      </c>
    </row>
    <row r="180" spans="1:2">
      <c r="A180" s="237">
        <v>45931</v>
      </c>
      <c r="B180" s="211">
        <v>23</v>
      </c>
    </row>
    <row r="181" spans="1:2">
      <c r="A181" s="237">
        <v>45962</v>
      </c>
      <c r="B181" s="211">
        <v>18</v>
      </c>
    </row>
    <row r="182" spans="1:2">
      <c r="A182" s="237">
        <v>45992</v>
      </c>
      <c r="B182" s="211">
        <v>23</v>
      </c>
    </row>
    <row r="183" spans="1:2">
      <c r="A183" s="237">
        <v>46023</v>
      </c>
      <c r="B183" s="211">
        <v>15</v>
      </c>
    </row>
    <row r="184" spans="1:2">
      <c r="A184" s="237">
        <v>46054</v>
      </c>
      <c r="B184" s="211">
        <v>19</v>
      </c>
    </row>
    <row r="185" spans="1:2">
      <c r="A185" s="237">
        <v>46082</v>
      </c>
      <c r="B185" s="211">
        <v>21</v>
      </c>
    </row>
    <row r="186" spans="1:2">
      <c r="A186" s="237">
        <v>46113</v>
      </c>
      <c r="B186" s="211">
        <v>22</v>
      </c>
    </row>
    <row r="187" spans="1:2">
      <c r="A187" s="237">
        <v>46143</v>
      </c>
      <c r="B187" s="211">
        <v>18</v>
      </c>
    </row>
    <row r="188" spans="1:2">
      <c r="A188" s="237">
        <v>46174</v>
      </c>
      <c r="B188" s="211">
        <v>21</v>
      </c>
    </row>
    <row r="189" spans="1:2">
      <c r="A189" s="237">
        <v>46204</v>
      </c>
      <c r="B189" s="211">
        <v>23</v>
      </c>
    </row>
    <row r="190" spans="1:2">
      <c r="A190" s="237">
        <v>46235</v>
      </c>
      <c r="B190" s="211">
        <v>21</v>
      </c>
    </row>
    <row r="191" spans="1:2">
      <c r="A191" s="237">
        <v>46266</v>
      </c>
      <c r="B191" s="211">
        <v>22</v>
      </c>
    </row>
    <row r="192" spans="1:2">
      <c r="A192" s="237">
        <v>46296</v>
      </c>
      <c r="B192" s="211">
        <v>22</v>
      </c>
    </row>
    <row r="193" spans="1:2">
      <c r="A193" s="237">
        <v>46327</v>
      </c>
      <c r="B193" s="211">
        <v>20</v>
      </c>
    </row>
    <row r="194" spans="1:2">
      <c r="A194" s="237">
        <v>46357</v>
      </c>
      <c r="B194" s="211">
        <v>23</v>
      </c>
    </row>
    <row r="195" spans="1:2">
      <c r="A195" s="237">
        <v>46388</v>
      </c>
      <c r="B195" s="211">
        <v>15</v>
      </c>
    </row>
    <row r="196" spans="1:2">
      <c r="A196" s="237">
        <v>46419</v>
      </c>
      <c r="B196" s="211">
        <v>19</v>
      </c>
    </row>
    <row r="197" spans="1:2">
      <c r="A197" s="237">
        <v>46447</v>
      </c>
      <c r="B197" s="211">
        <v>22</v>
      </c>
    </row>
    <row r="198" spans="1:2">
      <c r="A198" s="237">
        <v>46478</v>
      </c>
      <c r="B198" s="211">
        <v>22</v>
      </c>
    </row>
    <row r="199" spans="1:2">
      <c r="A199" s="237">
        <v>46508</v>
      </c>
      <c r="B199" s="211">
        <v>19</v>
      </c>
    </row>
    <row r="200" spans="1:2">
      <c r="A200" s="237">
        <v>46539</v>
      </c>
      <c r="B200" s="211">
        <v>21</v>
      </c>
    </row>
    <row r="201" spans="1:2">
      <c r="A201" s="237">
        <v>46569</v>
      </c>
      <c r="B201" s="211">
        <v>22</v>
      </c>
    </row>
    <row r="202" spans="1:2">
      <c r="A202" s="237">
        <v>46600</v>
      </c>
      <c r="B202" s="211">
        <v>22</v>
      </c>
    </row>
    <row r="203" spans="1:2">
      <c r="A203" s="237">
        <v>46631</v>
      </c>
      <c r="B203" s="211">
        <v>22</v>
      </c>
    </row>
    <row r="204" spans="1:2">
      <c r="A204" s="237">
        <v>46661</v>
      </c>
      <c r="B204" s="211">
        <v>21</v>
      </c>
    </row>
    <row r="205" spans="1:2">
      <c r="A205" s="237">
        <v>46692</v>
      </c>
      <c r="B205" s="211">
        <v>20</v>
      </c>
    </row>
    <row r="206" spans="1:2">
      <c r="A206" s="237">
        <v>46722</v>
      </c>
      <c r="B206" s="211">
        <v>22</v>
      </c>
    </row>
    <row r="207" spans="1:2">
      <c r="A207" s="237">
        <v>46753</v>
      </c>
      <c r="B207" s="211">
        <v>16</v>
      </c>
    </row>
    <row r="208" spans="1:2">
      <c r="A208" s="237">
        <v>46784</v>
      </c>
      <c r="B208" s="211">
        <v>20</v>
      </c>
    </row>
    <row r="209" spans="1:2">
      <c r="A209" s="237">
        <v>46813</v>
      </c>
      <c r="B209" s="211">
        <v>22</v>
      </c>
    </row>
    <row r="210" spans="1:2">
      <c r="A210" s="237">
        <v>46844</v>
      </c>
      <c r="B210" s="211">
        <v>20</v>
      </c>
    </row>
    <row r="211" spans="1:2">
      <c r="A211" s="237">
        <v>46874</v>
      </c>
      <c r="B211" s="211">
        <v>20</v>
      </c>
    </row>
    <row r="212" spans="1:2">
      <c r="A212" s="237">
        <v>46905</v>
      </c>
      <c r="B212" s="211">
        <v>21</v>
      </c>
    </row>
    <row r="213" spans="1:2">
      <c r="A213" s="237">
        <v>46935</v>
      </c>
      <c r="B213" s="211">
        <v>21</v>
      </c>
    </row>
    <row r="214" spans="1:2">
      <c r="A214" s="237">
        <v>46966</v>
      </c>
      <c r="B214" s="211">
        <v>23</v>
      </c>
    </row>
    <row r="215" spans="1:2">
      <c r="A215" s="237">
        <v>46997</v>
      </c>
      <c r="B215" s="211">
        <v>21</v>
      </c>
    </row>
    <row r="216" spans="1:2">
      <c r="A216" s="237">
        <v>47027</v>
      </c>
      <c r="B216" s="211">
        <v>22</v>
      </c>
    </row>
    <row r="217" spans="1:2">
      <c r="A217" s="237">
        <v>47058</v>
      </c>
      <c r="B217" s="211">
        <v>21</v>
      </c>
    </row>
    <row r="218" spans="1:2">
      <c r="A218" s="237">
        <v>47088</v>
      </c>
      <c r="B218" s="211">
        <v>21</v>
      </c>
    </row>
    <row r="219" spans="1:2">
      <c r="A219" s="237">
        <v>47119</v>
      </c>
      <c r="B219" s="211">
        <v>17</v>
      </c>
    </row>
    <row r="220" spans="1:2">
      <c r="A220" s="237">
        <v>47150</v>
      </c>
      <c r="B220" s="211">
        <v>19</v>
      </c>
    </row>
    <row r="221" spans="1:2">
      <c r="A221" s="237">
        <v>47178</v>
      </c>
      <c r="B221" s="211">
        <v>20</v>
      </c>
    </row>
    <row r="222" spans="1:2">
      <c r="A222" s="237">
        <v>47209</v>
      </c>
      <c r="B222" s="211">
        <v>21</v>
      </c>
    </row>
    <row r="223" spans="1:2">
      <c r="A223" s="237">
        <v>47239</v>
      </c>
      <c r="B223" s="211">
        <v>20</v>
      </c>
    </row>
    <row r="224" spans="1:2">
      <c r="A224" s="237">
        <v>47270</v>
      </c>
      <c r="B224" s="211">
        <v>20</v>
      </c>
    </row>
    <row r="225" spans="1:2">
      <c r="A225" s="237">
        <v>47300</v>
      </c>
      <c r="B225" s="211">
        <v>22</v>
      </c>
    </row>
    <row r="226" spans="1:2">
      <c r="A226" s="237">
        <v>47331</v>
      </c>
      <c r="B226" s="211">
        <v>23</v>
      </c>
    </row>
    <row r="227" spans="1:2">
      <c r="A227" s="237">
        <v>47362</v>
      </c>
      <c r="B227" s="211">
        <v>20</v>
      </c>
    </row>
    <row r="228" spans="1:2">
      <c r="A228" s="237">
        <v>47392</v>
      </c>
      <c r="B228" s="211">
        <v>23</v>
      </c>
    </row>
    <row r="229" spans="1:2">
      <c r="A229" s="237">
        <v>47423</v>
      </c>
      <c r="B229" s="211">
        <v>21</v>
      </c>
    </row>
    <row r="230" spans="1:2">
      <c r="A230" s="237">
        <v>47453</v>
      </c>
      <c r="B230" s="211">
        <v>21</v>
      </c>
    </row>
    <row r="231" spans="1:2">
      <c r="A231" s="237">
        <v>47484</v>
      </c>
      <c r="B231" s="211">
        <v>17</v>
      </c>
    </row>
    <row r="232" spans="1:2">
      <c r="A232" s="237">
        <v>47515</v>
      </c>
      <c r="B232" s="211">
        <v>20</v>
      </c>
    </row>
    <row r="233" spans="1:2">
      <c r="A233" s="237">
        <v>47543</v>
      </c>
      <c r="B233" s="211">
        <v>20</v>
      </c>
    </row>
    <row r="234" spans="1:2">
      <c r="A234" s="237">
        <v>47574</v>
      </c>
      <c r="B234" s="211">
        <v>22</v>
      </c>
    </row>
    <row r="235" spans="1:2">
      <c r="A235" s="237">
        <v>47604</v>
      </c>
      <c r="B235" s="211">
        <v>18</v>
      </c>
    </row>
    <row r="236" spans="1:2">
      <c r="A236" s="237">
        <v>47635</v>
      </c>
      <c r="B236" s="211">
        <v>19</v>
      </c>
    </row>
    <row r="237" spans="1:2">
      <c r="A237" s="237">
        <v>47665</v>
      </c>
      <c r="B237" s="211">
        <v>23</v>
      </c>
    </row>
    <row r="238" spans="1:2">
      <c r="A238" s="237">
        <v>47696</v>
      </c>
      <c r="B238" s="211">
        <v>22</v>
      </c>
    </row>
    <row r="239" spans="1:2">
      <c r="A239" s="237">
        <v>47727</v>
      </c>
      <c r="B239" s="211">
        <v>21</v>
      </c>
    </row>
    <row r="240" spans="1:2">
      <c r="A240" s="237">
        <v>47757</v>
      </c>
      <c r="B240" s="211">
        <v>23</v>
      </c>
    </row>
    <row r="241" spans="1:2">
      <c r="A241" s="237">
        <v>47788</v>
      </c>
      <c r="B241" s="211">
        <v>20</v>
      </c>
    </row>
    <row r="242" spans="1:2">
      <c r="A242" s="237">
        <v>47818</v>
      </c>
      <c r="B242" s="211">
        <v>22</v>
      </c>
    </row>
    <row r="243" spans="1:2">
      <c r="A243" s="237">
        <v>47849</v>
      </c>
      <c r="B243" s="211">
        <v>17</v>
      </c>
    </row>
    <row r="244" spans="1:2">
      <c r="A244" s="237">
        <v>47880</v>
      </c>
      <c r="B244" s="211">
        <v>20</v>
      </c>
    </row>
    <row r="245" spans="1:2">
      <c r="A245" s="237">
        <v>47908</v>
      </c>
      <c r="B245" s="211">
        <v>20</v>
      </c>
    </row>
    <row r="246" spans="1:2">
      <c r="A246" s="237">
        <v>47939</v>
      </c>
      <c r="B246" s="211">
        <v>22</v>
      </c>
    </row>
    <row r="247" spans="1:2">
      <c r="A247" s="237">
        <v>47969</v>
      </c>
      <c r="B247" s="211">
        <v>19</v>
      </c>
    </row>
    <row r="248" spans="1:2">
      <c r="A248" s="237">
        <v>48000</v>
      </c>
      <c r="B248" s="211">
        <v>19</v>
      </c>
    </row>
    <row r="249" spans="1:2">
      <c r="A249" s="237">
        <v>48030</v>
      </c>
      <c r="B249" s="211">
        <v>23</v>
      </c>
    </row>
    <row r="250" spans="1:2">
      <c r="A250" s="237">
        <v>48061</v>
      </c>
      <c r="B250" s="211">
        <v>21</v>
      </c>
    </row>
    <row r="251" spans="1:2">
      <c r="A251" s="237">
        <v>48092</v>
      </c>
      <c r="B251" s="211">
        <v>22</v>
      </c>
    </row>
    <row r="252" spans="1:2">
      <c r="A252" s="237">
        <v>48122</v>
      </c>
      <c r="B252" s="211">
        <v>23</v>
      </c>
    </row>
    <row r="253" spans="1:2">
      <c r="A253" s="237">
        <v>48153</v>
      </c>
      <c r="B253" s="211">
        <v>18</v>
      </c>
    </row>
    <row r="254" spans="1:2">
      <c r="A254" s="237">
        <v>48183</v>
      </c>
      <c r="B254" s="211">
        <v>23</v>
      </c>
    </row>
    <row r="255" spans="1:2">
      <c r="A255" s="237">
        <v>48214</v>
      </c>
      <c r="B255" s="211">
        <v>15</v>
      </c>
    </row>
    <row r="256" spans="1:2">
      <c r="A256" s="237">
        <v>48245</v>
      </c>
      <c r="B256" s="211">
        <v>19</v>
      </c>
    </row>
    <row r="257" spans="1:2">
      <c r="A257" s="237">
        <v>48274</v>
      </c>
      <c r="B257" s="211">
        <v>22</v>
      </c>
    </row>
    <row r="258" spans="1:2">
      <c r="A258" s="237">
        <v>48305</v>
      </c>
      <c r="B258" s="211">
        <v>22</v>
      </c>
    </row>
    <row r="259" spans="1:2">
      <c r="A259" s="237">
        <v>48335</v>
      </c>
      <c r="B259" s="211">
        <v>19</v>
      </c>
    </row>
    <row r="260" spans="1:2">
      <c r="A260" s="237">
        <v>48366</v>
      </c>
      <c r="B260" s="211">
        <v>21</v>
      </c>
    </row>
    <row r="261" spans="1:2">
      <c r="A261" s="237">
        <v>48396</v>
      </c>
      <c r="B261" s="211">
        <v>22</v>
      </c>
    </row>
    <row r="262" spans="1:2">
      <c r="A262" s="237">
        <v>48427</v>
      </c>
      <c r="B262" s="211">
        <v>22</v>
      </c>
    </row>
    <row r="263" spans="1:2">
      <c r="A263" s="237">
        <v>48458</v>
      </c>
      <c r="B263" s="211">
        <v>22</v>
      </c>
    </row>
    <row r="264" spans="1:2">
      <c r="A264" s="237">
        <v>48488</v>
      </c>
      <c r="B264" s="211">
        <v>21</v>
      </c>
    </row>
    <row r="265" spans="1:2">
      <c r="A265" s="237">
        <v>48519</v>
      </c>
      <c r="B265" s="211">
        <v>20</v>
      </c>
    </row>
    <row r="266" spans="1:2">
      <c r="A266" s="237">
        <v>48549</v>
      </c>
      <c r="B266" s="211">
        <v>22</v>
      </c>
    </row>
    <row r="267" spans="1:2">
      <c r="A267" s="237">
        <v>48580</v>
      </c>
      <c r="B267" s="211">
        <v>16</v>
      </c>
    </row>
    <row r="268" spans="1:2">
      <c r="A268" s="237">
        <v>48611</v>
      </c>
      <c r="B268" s="211">
        <v>19</v>
      </c>
    </row>
    <row r="269" spans="1:2">
      <c r="A269" s="237">
        <v>48639</v>
      </c>
      <c r="B269" s="211">
        <v>22</v>
      </c>
    </row>
    <row r="270" spans="1:2">
      <c r="A270" s="237">
        <v>48670</v>
      </c>
      <c r="B270" s="211">
        <v>21</v>
      </c>
    </row>
    <row r="271" spans="1:2">
      <c r="A271" s="237">
        <v>48700</v>
      </c>
      <c r="B271" s="211">
        <v>18</v>
      </c>
    </row>
    <row r="272" spans="1:2">
      <c r="A272" s="237">
        <v>48731</v>
      </c>
      <c r="B272" s="211">
        <v>21</v>
      </c>
    </row>
    <row r="273" spans="1:2">
      <c r="A273" s="237">
        <v>48761</v>
      </c>
      <c r="B273" s="211">
        <v>21</v>
      </c>
    </row>
    <row r="274" spans="1:2">
      <c r="A274" s="237">
        <v>48792</v>
      </c>
      <c r="B274" s="211">
        <v>23</v>
      </c>
    </row>
    <row r="275" spans="1:2">
      <c r="A275" s="237">
        <v>48823</v>
      </c>
      <c r="B275" s="211">
        <v>22</v>
      </c>
    </row>
    <row r="276" spans="1:2">
      <c r="A276" s="237">
        <v>48853</v>
      </c>
      <c r="B276" s="211">
        <v>21</v>
      </c>
    </row>
    <row r="277" spans="1:2">
      <c r="A277" s="237">
        <v>48884</v>
      </c>
      <c r="B277" s="211">
        <v>21</v>
      </c>
    </row>
    <row r="278" spans="1:2">
      <c r="A278" s="237">
        <v>48914</v>
      </c>
      <c r="B278" s="211">
        <v>22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9"/>
  <sheetViews>
    <sheetView zoomScale="85" zoomScaleNormal="85" workbookViewId="0">
      <pane xSplit="2" topLeftCell="C1" activePane="topRight" state="frozen"/>
      <selection pane="topRight"/>
    </sheetView>
  </sheetViews>
  <sheetFormatPr defaultColWidth="9.109375" defaultRowHeight="14.4"/>
  <cols>
    <col min="1" max="1" width="34.44140625" style="216" bestFit="1" customWidth="1"/>
    <col min="2" max="2" width="12.5546875" style="216" bestFit="1" customWidth="1"/>
    <col min="3" max="3" width="16.6640625" style="216" bestFit="1" customWidth="1"/>
    <col min="4" max="38" width="10.33203125" style="216" bestFit="1" customWidth="1"/>
    <col min="39" max="16384" width="9.109375" style="216"/>
  </cols>
  <sheetData>
    <row r="1" spans="1:38">
      <c r="A1" s="214" t="s">
        <v>339</v>
      </c>
    </row>
    <row r="2" spans="1:38" s="217" customFormat="1">
      <c r="B2" s="217" t="s">
        <v>113</v>
      </c>
      <c r="C2" s="217" t="s">
        <v>334</v>
      </c>
      <c r="D2" s="217" t="s">
        <v>336</v>
      </c>
      <c r="F2" s="218"/>
    </row>
    <row r="3" spans="1:38">
      <c r="A3" s="216" t="s">
        <v>346</v>
      </c>
      <c r="B3" s="219"/>
      <c r="C3" s="216" t="s">
        <v>335</v>
      </c>
      <c r="D3" s="220" t="e">
        <f t="array" aca="1" ref="D3" ca="1">AVERAGE(OFFSET(INDEX(Проверка_кг_и_накл!$J$1:$J$181,MATCH(LOOKUP(9999999,IF(Проверка_кг_и_накл!$B$1:$B$181="факт",Проверка_кг_и_накл!$J$1:$J$181)),Проверка_кг_и_накл!$J:$J,0)),-5,0):INDEX(Проверка_кг_и_накл!$J$1:$J$181,MATCH(LOOKUP(9999999,IF(Проверка_кг_и_накл!$B$1:$B$181="факт",Проверка_кг_и_накл!$J$1:$J$181)),Проверка_кг_и_накл!$J:$J,0)))</f>
        <v>#N/A</v>
      </c>
      <c r="F3" s="221"/>
    </row>
    <row r="4" spans="1:38">
      <c r="A4" s="216" t="s">
        <v>347</v>
      </c>
      <c r="B4" s="219"/>
      <c r="C4" s="216" t="s">
        <v>335</v>
      </c>
      <c r="D4" s="220" t="e">
        <f t="array" aca="1" ref="D4" ca="1">AVERAGE(OFFSET(INDEX(Проверка_кг_и_накл!$K$1:$K$181,MATCH(LOOKUP(9999999,IF(Проверка_кг_и_накл!$B$1:$B$181="факт",Проверка_кг_и_накл!$K$1:$K$181)),Проверка_кг_и_накл!$K:$K,0)),-5,0):INDEX(Проверка_кг_и_накл!$K$1:$K$181,MATCH(LOOKUP(9999999,IF(Проверка_кг_и_накл!$B$1:$B$181="факт",Проверка_кг_и_накл!$K$1:$K$181)),Проверка_кг_и_накл!$K:$K,0)))</f>
        <v>#N/A</v>
      </c>
    </row>
    <row r="5" spans="1:38">
      <c r="F5" s="221"/>
    </row>
    <row r="6" spans="1:38" s="214" customFormat="1">
      <c r="C6" s="224">
        <f>VLOOKUP(C8,'F1'!$A:$B,2,0)</f>
        <v>21</v>
      </c>
      <c r="D6" s="224">
        <f>VLOOKUP(D8,'F1'!$A:$B,2,0)</f>
        <v>20</v>
      </c>
      <c r="E6" s="224">
        <f>VLOOKUP(E8,'F1'!$A:$B,2,0)</f>
        <v>19</v>
      </c>
      <c r="F6" s="224">
        <f>VLOOKUP(F8,'F1'!$A:$B,2,0)</f>
        <v>23</v>
      </c>
      <c r="G6" s="224">
        <f>VLOOKUP(G8,'F1'!$A:$B,2,0)</f>
        <v>22</v>
      </c>
      <c r="H6" s="224">
        <f>VLOOKUP(H8,'F1'!$A:$B,2,0)</f>
        <v>21</v>
      </c>
      <c r="I6" s="224">
        <f>VLOOKUP(I8,'F1'!$A:$B,2,0)</f>
        <v>23</v>
      </c>
      <c r="J6" s="224">
        <f>VLOOKUP(J8,'F1'!$A:$B,2,0)</f>
        <v>21</v>
      </c>
      <c r="K6" s="224">
        <f>VLOOKUP(K8,'F1'!$A:$B,2,0)</f>
        <v>21</v>
      </c>
      <c r="L6" s="224">
        <f>VLOOKUP(L8,'F1'!$A:$B,2,0)</f>
        <v>17</v>
      </c>
      <c r="M6" s="224">
        <f>VLOOKUP(M8,'F1'!$A:$B,2,0)</f>
        <v>20</v>
      </c>
      <c r="N6" s="224">
        <f>VLOOKUP(N8,'F1'!$A:$B,2,0)</f>
        <v>20</v>
      </c>
      <c r="O6" s="224">
        <f>VLOOKUP(O8,'F1'!$A:$B,2,0)</f>
        <v>22</v>
      </c>
      <c r="P6" s="224">
        <f>VLOOKUP(P8,'F1'!$A:$B,2,0)</f>
        <v>19</v>
      </c>
      <c r="Q6" s="224">
        <f>VLOOKUP(Q8,'F1'!$A:$B,2,0)</f>
        <v>19</v>
      </c>
      <c r="R6" s="224">
        <f>VLOOKUP(R8,'F1'!$A:$B,2,0)</f>
        <v>23</v>
      </c>
      <c r="S6" s="224">
        <f>VLOOKUP(S8,'F1'!$A:$B,2,0)</f>
        <v>21</v>
      </c>
      <c r="T6" s="224">
        <f>VLOOKUP(T8,'F1'!$A:$B,2,0)</f>
        <v>22</v>
      </c>
      <c r="U6" s="224">
        <f>VLOOKUP(U8,'F1'!$A:$B,2,0)</f>
        <v>23</v>
      </c>
      <c r="V6" s="224">
        <f>VLOOKUP(V8,'F1'!$A:$B,2,0)</f>
        <v>18</v>
      </c>
      <c r="W6" s="224">
        <f>VLOOKUP(W8,'F1'!$A:$B,2,0)</f>
        <v>23</v>
      </c>
      <c r="X6" s="224">
        <f>VLOOKUP(X8,'F1'!$A:$B,2,0)</f>
        <v>15</v>
      </c>
      <c r="Y6" s="224">
        <f>VLOOKUP(Y8,'F1'!$A:$B,2,0)</f>
        <v>19</v>
      </c>
      <c r="Z6" s="224">
        <f>VLOOKUP(Z8,'F1'!$A:$B,2,0)</f>
        <v>21</v>
      </c>
      <c r="AA6" s="224">
        <f>VLOOKUP(AA8,'F1'!$A:$B,2,0)</f>
        <v>22</v>
      </c>
      <c r="AB6" s="224">
        <f>VLOOKUP(AB8,'F1'!$A:$B,2,0)</f>
        <v>18</v>
      </c>
      <c r="AC6" s="224">
        <f>VLOOKUP(AC8,'F1'!$A:$B,2,0)</f>
        <v>21</v>
      </c>
      <c r="AD6" s="224">
        <f>VLOOKUP(AD8,'F1'!$A:$B,2,0)</f>
        <v>23</v>
      </c>
      <c r="AE6" s="224">
        <f>VLOOKUP(AE8,'F1'!$A:$B,2,0)</f>
        <v>21</v>
      </c>
      <c r="AF6" s="224">
        <f>VLOOKUP(AF8,'F1'!$A:$B,2,0)</f>
        <v>22</v>
      </c>
      <c r="AG6" s="224">
        <f>VLOOKUP(AG8,'F1'!$A:$B,2,0)</f>
        <v>22</v>
      </c>
      <c r="AH6" s="224">
        <f>VLOOKUP(AH8,'F1'!$A:$B,2,0)</f>
        <v>20</v>
      </c>
      <c r="AI6" s="224">
        <f>VLOOKUP(AI8,'F1'!$A:$B,2,0)</f>
        <v>23</v>
      </c>
      <c r="AJ6" s="224">
        <f>VLOOKUP(AJ8,'F1'!$A:$B,2,0)</f>
        <v>15</v>
      </c>
      <c r="AK6" s="224">
        <f>VLOOKUP(AK8,'F1'!$A:$B,2,0)</f>
        <v>19</v>
      </c>
      <c r="AL6" s="224">
        <f>VLOOKUP(AL8,'F1'!$A:$B,2,0)</f>
        <v>22</v>
      </c>
    </row>
    <row r="7" spans="1:38" s="214" customFormat="1">
      <c r="A7" s="215"/>
      <c r="B7" s="215"/>
      <c r="C7" s="225" t="s">
        <v>18</v>
      </c>
      <c r="D7" s="225" t="s">
        <v>19</v>
      </c>
      <c r="E7" s="225" t="s">
        <v>20</v>
      </c>
      <c r="F7" s="225" t="s">
        <v>21</v>
      </c>
      <c r="G7" s="225" t="s">
        <v>22</v>
      </c>
      <c r="H7" s="225" t="s">
        <v>23</v>
      </c>
      <c r="I7" s="225" t="s">
        <v>24</v>
      </c>
      <c r="J7" s="225" t="s">
        <v>25</v>
      </c>
      <c r="K7" s="225" t="s">
        <v>26</v>
      </c>
      <c r="L7" s="225" t="s">
        <v>27</v>
      </c>
      <c r="M7" s="225" t="s">
        <v>28</v>
      </c>
      <c r="N7" s="225" t="s">
        <v>29</v>
      </c>
      <c r="O7" s="225" t="s">
        <v>30</v>
      </c>
      <c r="P7" s="225" t="s">
        <v>31</v>
      </c>
      <c r="Q7" s="225" t="s">
        <v>32</v>
      </c>
      <c r="R7" s="225" t="s">
        <v>33</v>
      </c>
      <c r="S7" s="225" t="s">
        <v>34</v>
      </c>
      <c r="T7" s="225" t="s">
        <v>35</v>
      </c>
      <c r="U7" s="225" t="s">
        <v>36</v>
      </c>
      <c r="V7" s="225" t="s">
        <v>37</v>
      </c>
      <c r="W7" s="225" t="s">
        <v>38</v>
      </c>
      <c r="X7" s="225" t="s">
        <v>39</v>
      </c>
      <c r="Y7" s="225" t="s">
        <v>40</v>
      </c>
      <c r="Z7" s="225" t="s">
        <v>41</v>
      </c>
      <c r="AA7" s="225" t="s">
        <v>69</v>
      </c>
      <c r="AB7" s="225" t="s">
        <v>70</v>
      </c>
      <c r="AC7" s="225" t="s">
        <v>71</v>
      </c>
      <c r="AD7" s="225" t="s">
        <v>72</v>
      </c>
      <c r="AE7" s="225" t="s">
        <v>73</v>
      </c>
      <c r="AF7" s="225" t="s">
        <v>74</v>
      </c>
      <c r="AG7" s="225" t="s">
        <v>75</v>
      </c>
      <c r="AH7" s="225" t="s">
        <v>76</v>
      </c>
      <c r="AI7" s="225" t="s">
        <v>77</v>
      </c>
      <c r="AJ7" s="225" t="s">
        <v>78</v>
      </c>
      <c r="AK7" s="225" t="s">
        <v>79</v>
      </c>
      <c r="AL7" s="225" t="s">
        <v>80</v>
      </c>
    </row>
    <row r="8" spans="1:38" s="214" customFormat="1">
      <c r="A8" s="215"/>
      <c r="B8" s="215"/>
      <c r="C8" s="226">
        <f>Форма!C16</f>
        <v>45383</v>
      </c>
      <c r="D8" s="226">
        <f>Форма!D16</f>
        <v>45413</v>
      </c>
      <c r="E8" s="226">
        <f>Форма!E16</f>
        <v>45444</v>
      </c>
      <c r="F8" s="226">
        <f>Форма!F16</f>
        <v>45474</v>
      </c>
      <c r="G8" s="226">
        <f>Форма!G16</f>
        <v>45505</v>
      </c>
      <c r="H8" s="226">
        <f>Форма!H16</f>
        <v>45536</v>
      </c>
      <c r="I8" s="226">
        <f>Форма!I16</f>
        <v>45566</v>
      </c>
      <c r="J8" s="226">
        <f>Форма!J16</f>
        <v>45597</v>
      </c>
      <c r="K8" s="226">
        <f>Форма!K16</f>
        <v>45627</v>
      </c>
      <c r="L8" s="226">
        <f>Форма!L16</f>
        <v>45658</v>
      </c>
      <c r="M8" s="226">
        <f>Форма!M16</f>
        <v>45689</v>
      </c>
      <c r="N8" s="226">
        <f>Форма!N16</f>
        <v>45717</v>
      </c>
      <c r="O8" s="226">
        <f>Форма!O16</f>
        <v>45748</v>
      </c>
      <c r="P8" s="226">
        <f>Форма!P16</f>
        <v>45778</v>
      </c>
      <c r="Q8" s="226">
        <f>Форма!Q16</f>
        <v>45809</v>
      </c>
      <c r="R8" s="226">
        <f>Форма!R16</f>
        <v>45839</v>
      </c>
      <c r="S8" s="226">
        <f>Форма!S16</f>
        <v>45870</v>
      </c>
      <c r="T8" s="226">
        <f>Форма!T16</f>
        <v>45901</v>
      </c>
      <c r="U8" s="226">
        <f>Форма!U16</f>
        <v>45931</v>
      </c>
      <c r="V8" s="226">
        <f>Форма!V16</f>
        <v>45962</v>
      </c>
      <c r="W8" s="226">
        <f>Форма!W16</f>
        <v>45992</v>
      </c>
      <c r="X8" s="226">
        <f>Форма!X16</f>
        <v>46023</v>
      </c>
      <c r="Y8" s="226">
        <f>Форма!Y16</f>
        <v>46054</v>
      </c>
      <c r="Z8" s="226">
        <f>Форма!Z16</f>
        <v>46082</v>
      </c>
      <c r="AA8" s="226">
        <f>Форма!AA16</f>
        <v>46113</v>
      </c>
      <c r="AB8" s="226">
        <f>Форма!AB16</f>
        <v>46143</v>
      </c>
      <c r="AC8" s="226">
        <f>Форма!AC16</f>
        <v>46174</v>
      </c>
      <c r="AD8" s="226">
        <f>Форма!AD16</f>
        <v>46204</v>
      </c>
      <c r="AE8" s="226">
        <f>Форма!AE16</f>
        <v>46235</v>
      </c>
      <c r="AF8" s="226">
        <f>Форма!AF16</f>
        <v>46266</v>
      </c>
      <c r="AG8" s="226">
        <f>Форма!AG16</f>
        <v>46296</v>
      </c>
      <c r="AH8" s="226">
        <f>Форма!AH16</f>
        <v>46327</v>
      </c>
      <c r="AI8" s="226">
        <f>Форма!AI16</f>
        <v>46357</v>
      </c>
      <c r="AJ8" s="226">
        <f>Форма!AJ16</f>
        <v>46388</v>
      </c>
      <c r="AK8" s="226">
        <f>Форма!AK16</f>
        <v>46419</v>
      </c>
      <c r="AL8" s="226">
        <f>Форма!AL16</f>
        <v>46447</v>
      </c>
    </row>
    <row r="9" spans="1:38">
      <c r="A9" s="222" t="s">
        <v>115</v>
      </c>
      <c r="B9" s="222" t="s">
        <v>112</v>
      </c>
      <c r="C9" s="223" t="e">
        <f>C10/INDEX(Тарифы!$1:$1048576,MATCH($A9,Тарифы!$A:$A,0),MATCH(VLOOKUP(C$7,'Расчёт (кг)'!$A:$D,3,0),Тарифы!$2:$2,0))</f>
        <v>#N/A</v>
      </c>
      <c r="D9" s="223" t="e">
        <f>D10/INDEX(Тарифы!$1:$1048576,MATCH($A9,Тарифы!$A:$A,0),MATCH(VLOOKUP(D$7,'Расчёт (кг)'!$A:$D,3,0),Тарифы!$2:$2,0))</f>
        <v>#N/A</v>
      </c>
      <c r="E9" s="223" t="e">
        <f>E10/INDEX(Тарифы!$1:$1048576,MATCH($A9,Тарифы!$A:$A,0),MATCH(VLOOKUP(E$7,'Расчёт (кг)'!$A:$D,3,0),Тарифы!$2:$2,0))</f>
        <v>#N/A</v>
      </c>
      <c r="F9" s="223" t="e">
        <f>F10/INDEX(Тарифы!$1:$1048576,MATCH($A9,Тарифы!$A:$A,0),MATCH(VLOOKUP(F$7,'Расчёт (кг)'!$A:$D,3,0),Тарифы!$2:$2,0))</f>
        <v>#N/A</v>
      </c>
      <c r="G9" s="223" t="e">
        <f>G10/INDEX(Тарифы!$1:$1048576,MATCH($A9,Тарифы!$A:$A,0),MATCH(VLOOKUP(G$7,'Расчёт (кг)'!$A:$D,3,0),Тарифы!$2:$2,0))</f>
        <v>#N/A</v>
      </c>
      <c r="H9" s="223" t="e">
        <f>H10/INDEX(Тарифы!$1:$1048576,MATCH($A9,Тарифы!$A:$A,0),MATCH(VLOOKUP(H$7,'Расчёт (кг)'!$A:$D,3,0),Тарифы!$2:$2,0))</f>
        <v>#N/A</v>
      </c>
      <c r="I9" s="223" t="e">
        <f>I10/INDEX(Тарифы!$1:$1048576,MATCH($A9,Тарифы!$A:$A,0),MATCH(VLOOKUP(I$7,'Расчёт (кг)'!$A:$D,3,0),Тарифы!$2:$2,0))</f>
        <v>#N/A</v>
      </c>
      <c r="J9" s="223" t="e">
        <f>J10/INDEX(Тарифы!$1:$1048576,MATCH($A9,Тарифы!$A:$A,0),MATCH(VLOOKUP(J$7,'Расчёт (кг)'!$A:$D,3,0),Тарифы!$2:$2,0))</f>
        <v>#N/A</v>
      </c>
      <c r="K9" s="223" t="e">
        <f>K10/INDEX(Тарифы!$1:$1048576,MATCH($A9,Тарифы!$A:$A,0),MATCH(VLOOKUP(K$7,'Расчёт (кг)'!$A:$D,3,0),Тарифы!$2:$2,0))</f>
        <v>#N/A</v>
      </c>
      <c r="L9" s="223" t="e">
        <f>L10/INDEX(Тарифы!$1:$1048576,MATCH($A9,Тарифы!$A:$A,0),MATCH(VLOOKUP(L$7,'Расчёт (кг)'!$A:$D,3,0),Тарифы!$2:$2,0))</f>
        <v>#N/A</v>
      </c>
      <c r="M9" s="223" t="e">
        <f>M10/INDEX(Тарифы!$1:$1048576,MATCH($A9,Тарифы!$A:$A,0),MATCH(VLOOKUP(M$7,'Расчёт (кг)'!$A:$D,3,0),Тарифы!$2:$2,0))</f>
        <v>#N/A</v>
      </c>
      <c r="N9" s="223" t="e">
        <f>N10/INDEX(Тарифы!$1:$1048576,MATCH($A9,Тарифы!$A:$A,0),MATCH(VLOOKUP(N$7,'Расчёт (кг)'!$A:$D,3,0),Тарифы!$2:$2,0))</f>
        <v>#N/A</v>
      </c>
      <c r="O9" s="223" t="e">
        <f>O10/INDEX(Тарифы!$1:$1048576,MATCH($A9,Тарифы!$A:$A,0),MATCH(VLOOKUP(O$7,'Расчёт (кг)'!$A:$D,3,0),Тарифы!$2:$2,0))</f>
        <v>#N/A</v>
      </c>
      <c r="P9" s="223" t="e">
        <f>P10/INDEX(Тарифы!$1:$1048576,MATCH($A9,Тарифы!$A:$A,0),MATCH(VLOOKUP(P$7,'Расчёт (кг)'!$A:$D,3,0),Тарифы!$2:$2,0))</f>
        <v>#N/A</v>
      </c>
      <c r="Q9" s="223" t="e">
        <f>Q10/INDEX(Тарифы!$1:$1048576,MATCH($A9,Тарифы!$A:$A,0),MATCH(VLOOKUP(Q$7,'Расчёт (кг)'!$A:$D,3,0),Тарифы!$2:$2,0))</f>
        <v>#N/A</v>
      </c>
      <c r="R9" s="223" t="e">
        <f>R10/INDEX(Тарифы!$1:$1048576,MATCH($A9,Тарифы!$A:$A,0),MATCH(VLOOKUP(R$7,'Расчёт (кг)'!$A:$D,3,0),Тарифы!$2:$2,0))</f>
        <v>#N/A</v>
      </c>
      <c r="S9" s="223" t="e">
        <f>S10/INDEX(Тарифы!$1:$1048576,MATCH($A9,Тарифы!$A:$A,0),MATCH(VLOOKUP(S$7,'Расчёт (кг)'!$A:$D,3,0),Тарифы!$2:$2,0))</f>
        <v>#N/A</v>
      </c>
      <c r="T9" s="223" t="e">
        <f>T10/INDEX(Тарифы!$1:$1048576,MATCH($A9,Тарифы!$A:$A,0),MATCH(VLOOKUP(T$7,'Расчёт (кг)'!$A:$D,3,0),Тарифы!$2:$2,0))</f>
        <v>#N/A</v>
      </c>
      <c r="U9" s="223" t="e">
        <f>U10/INDEX(Тарифы!$1:$1048576,MATCH($A9,Тарифы!$A:$A,0),MATCH(VLOOKUP(U$7,'Расчёт (кг)'!$A:$D,3,0),Тарифы!$2:$2,0))</f>
        <v>#N/A</v>
      </c>
      <c r="V9" s="223" t="e">
        <f>V10/INDEX(Тарифы!$1:$1048576,MATCH($A9,Тарифы!$A:$A,0),MATCH(VLOOKUP(V$7,'Расчёт (кг)'!$A:$D,3,0),Тарифы!$2:$2,0))</f>
        <v>#N/A</v>
      </c>
      <c r="W9" s="223" t="e">
        <f>W10/INDEX(Тарифы!$1:$1048576,MATCH($A9,Тарифы!$A:$A,0),MATCH(VLOOKUP(W$7,'Расчёт (кг)'!$A:$D,3,0),Тарифы!$2:$2,0))</f>
        <v>#N/A</v>
      </c>
      <c r="X9" s="223" t="e">
        <f>X10/INDEX(Тарифы!$1:$1048576,MATCH($A9,Тарифы!$A:$A,0),MATCH(VLOOKUP(X$7,'Расчёт (кг)'!$A:$D,3,0),Тарифы!$2:$2,0))</f>
        <v>#N/A</v>
      </c>
      <c r="Y9" s="223" t="e">
        <f>Y10/INDEX(Тарифы!$1:$1048576,MATCH($A9,Тарифы!$A:$A,0),MATCH(VLOOKUP(Y$7,'Расчёт (кг)'!$A:$D,3,0),Тарифы!$2:$2,0))</f>
        <v>#N/A</v>
      </c>
      <c r="Z9" s="223" t="e">
        <f>Z10/INDEX(Тарифы!$1:$1048576,MATCH($A9,Тарифы!$A:$A,0),MATCH(VLOOKUP(Z$7,'Расчёт (кг)'!$A:$D,3,0),Тарифы!$2:$2,0))</f>
        <v>#N/A</v>
      </c>
      <c r="AA9" s="223" t="e">
        <f>AA10/INDEX(Тарифы!$1:$1048576,MATCH($A9,Тарифы!$A:$A,0),MATCH(VLOOKUP(AA$7,'Расчёт (кг)'!$A:$D,3,0),Тарифы!$2:$2,0))</f>
        <v>#N/A</v>
      </c>
      <c r="AB9" s="223" t="e">
        <f>AB10/INDEX(Тарифы!$1:$1048576,MATCH($A9,Тарифы!$A:$A,0),MATCH(VLOOKUP(AB$7,'Расчёт (кг)'!$A:$D,3,0),Тарифы!$2:$2,0))</f>
        <v>#N/A</v>
      </c>
      <c r="AC9" s="223" t="e">
        <f>AC10/INDEX(Тарифы!$1:$1048576,MATCH($A9,Тарифы!$A:$A,0),MATCH(VLOOKUP(AC$7,'Расчёт (кг)'!$A:$D,3,0),Тарифы!$2:$2,0))</f>
        <v>#N/A</v>
      </c>
      <c r="AD9" s="223" t="e">
        <f>AD10/INDEX(Тарифы!$1:$1048576,MATCH($A9,Тарифы!$A:$A,0),MATCH(VLOOKUP(AD$7,'Расчёт (кг)'!$A:$D,3,0),Тарифы!$2:$2,0))</f>
        <v>#N/A</v>
      </c>
      <c r="AE9" s="223" t="e">
        <f>AE10/INDEX(Тарифы!$1:$1048576,MATCH($A9,Тарифы!$A:$A,0),MATCH(VLOOKUP(AE$7,'Расчёт (кг)'!$A:$D,3,0),Тарифы!$2:$2,0))</f>
        <v>#N/A</v>
      </c>
      <c r="AF9" s="223" t="e">
        <f>AF10/INDEX(Тарифы!$1:$1048576,MATCH($A9,Тарифы!$A:$A,0),MATCH(VLOOKUP(AF$7,'Расчёт (кг)'!$A:$D,3,0),Тарифы!$2:$2,0))</f>
        <v>#N/A</v>
      </c>
      <c r="AG9" s="223" t="e">
        <f>AG10/INDEX(Тарифы!$1:$1048576,MATCH($A9,Тарифы!$A:$A,0),MATCH(VLOOKUP(AG$7,'Расчёт (кг)'!$A:$D,3,0),Тарифы!$2:$2,0))</f>
        <v>#N/A</v>
      </c>
      <c r="AH9" s="223" t="e">
        <f>AH10/INDEX(Тарифы!$1:$1048576,MATCH($A9,Тарифы!$A:$A,0),MATCH(VLOOKUP(AH$7,'Расчёт (кг)'!$A:$D,3,0),Тарифы!$2:$2,0))</f>
        <v>#N/A</v>
      </c>
      <c r="AI9" s="223" t="e">
        <f>AI10/INDEX(Тарифы!$1:$1048576,MATCH($A9,Тарифы!$A:$A,0),MATCH(VLOOKUP(AI$7,'Расчёт (кг)'!$A:$D,3,0),Тарифы!$2:$2,0))</f>
        <v>#N/A</v>
      </c>
      <c r="AJ9" s="223" t="e">
        <f>AJ10/INDEX(Тарифы!$1:$1048576,MATCH($A9,Тарифы!$A:$A,0),MATCH(VLOOKUP(AJ$7,'Расчёт (кг)'!$A:$D,3,0),Тарифы!$2:$2,0))</f>
        <v>#N/A</v>
      </c>
      <c r="AK9" s="223" t="e">
        <f>AK10/INDEX(Тарифы!$1:$1048576,MATCH($A9,Тарифы!$A:$A,0),MATCH(VLOOKUP(AK$7,'Расчёт (кг)'!$A:$D,3,0),Тарифы!$2:$2,0))</f>
        <v>#N/A</v>
      </c>
      <c r="AL9" s="223" t="e">
        <f>AL10/INDEX(Тарифы!$1:$1048576,MATCH($A9,Тарифы!$A:$A,0),MATCH(VLOOKUP(AL$7,'Расчёт (кг)'!$A:$D,3,0),Тарифы!$2:$2,0))</f>
        <v>#N/A</v>
      </c>
    </row>
    <row r="10" spans="1:38">
      <c r="A10" s="216" t="s">
        <v>115</v>
      </c>
      <c r="B10" s="216" t="s">
        <v>113</v>
      </c>
      <c r="C10" s="223">
        <f>$B$4*C6</f>
        <v>0</v>
      </c>
      <c r="D10" s="223">
        <f t="shared" ref="D10:AL10" si="0">$B$4*D6</f>
        <v>0</v>
      </c>
      <c r="E10" s="223">
        <f t="shared" si="0"/>
        <v>0</v>
      </c>
      <c r="F10" s="223">
        <f t="shared" si="0"/>
        <v>0</v>
      </c>
      <c r="G10" s="223">
        <f t="shared" si="0"/>
        <v>0</v>
      </c>
      <c r="H10" s="223">
        <f t="shared" si="0"/>
        <v>0</v>
      </c>
      <c r="I10" s="223">
        <f t="shared" si="0"/>
        <v>0</v>
      </c>
      <c r="J10" s="223">
        <f t="shared" si="0"/>
        <v>0</v>
      </c>
      <c r="K10" s="223">
        <f t="shared" si="0"/>
        <v>0</v>
      </c>
      <c r="L10" s="223">
        <f t="shared" si="0"/>
        <v>0</v>
      </c>
      <c r="M10" s="223">
        <f t="shared" si="0"/>
        <v>0</v>
      </c>
      <c r="N10" s="223">
        <f t="shared" si="0"/>
        <v>0</v>
      </c>
      <c r="O10" s="223">
        <f t="shared" si="0"/>
        <v>0</v>
      </c>
      <c r="P10" s="223">
        <f t="shared" si="0"/>
        <v>0</v>
      </c>
      <c r="Q10" s="223">
        <f t="shared" si="0"/>
        <v>0</v>
      </c>
      <c r="R10" s="223">
        <f t="shared" si="0"/>
        <v>0</v>
      </c>
      <c r="S10" s="223">
        <f t="shared" si="0"/>
        <v>0</v>
      </c>
      <c r="T10" s="223">
        <f t="shared" si="0"/>
        <v>0</v>
      </c>
      <c r="U10" s="223">
        <f t="shared" si="0"/>
        <v>0</v>
      </c>
      <c r="V10" s="223">
        <f t="shared" si="0"/>
        <v>0</v>
      </c>
      <c r="W10" s="223">
        <f t="shared" si="0"/>
        <v>0</v>
      </c>
      <c r="X10" s="223">
        <f t="shared" si="0"/>
        <v>0</v>
      </c>
      <c r="Y10" s="223">
        <f t="shared" si="0"/>
        <v>0</v>
      </c>
      <c r="Z10" s="223">
        <f t="shared" si="0"/>
        <v>0</v>
      </c>
      <c r="AA10" s="223">
        <f t="shared" si="0"/>
        <v>0</v>
      </c>
      <c r="AB10" s="223">
        <f t="shared" si="0"/>
        <v>0</v>
      </c>
      <c r="AC10" s="223">
        <f t="shared" si="0"/>
        <v>0</v>
      </c>
      <c r="AD10" s="223">
        <f t="shared" si="0"/>
        <v>0</v>
      </c>
      <c r="AE10" s="223">
        <f t="shared" si="0"/>
        <v>0</v>
      </c>
      <c r="AF10" s="223">
        <f t="shared" si="0"/>
        <v>0</v>
      </c>
      <c r="AG10" s="223">
        <f t="shared" si="0"/>
        <v>0</v>
      </c>
      <c r="AH10" s="223">
        <f t="shared" si="0"/>
        <v>0</v>
      </c>
      <c r="AI10" s="223">
        <f t="shared" si="0"/>
        <v>0</v>
      </c>
      <c r="AJ10" s="223">
        <f t="shared" si="0"/>
        <v>0</v>
      </c>
      <c r="AK10" s="223">
        <f t="shared" si="0"/>
        <v>0</v>
      </c>
      <c r="AL10" s="223">
        <f t="shared" si="0"/>
        <v>0</v>
      </c>
    </row>
    <row r="11" spans="1:38">
      <c r="A11" s="216" t="s">
        <v>115</v>
      </c>
      <c r="B11" s="216" t="s">
        <v>114</v>
      </c>
      <c r="C11" s="216" t="e">
        <f ca="1">ROUND(C9/$D$4,0)</f>
        <v>#N/A</v>
      </c>
      <c r="D11" s="216" t="e">
        <f t="shared" ref="D11:AL11" ca="1" si="1">ROUND(D9/$D$4,0)</f>
        <v>#N/A</v>
      </c>
      <c r="E11" s="216" t="e">
        <f t="shared" ca="1" si="1"/>
        <v>#N/A</v>
      </c>
      <c r="F11" s="216" t="e">
        <f t="shared" ca="1" si="1"/>
        <v>#N/A</v>
      </c>
      <c r="G11" s="216" t="e">
        <f t="shared" ca="1" si="1"/>
        <v>#N/A</v>
      </c>
      <c r="H11" s="216" t="e">
        <f t="shared" ca="1" si="1"/>
        <v>#N/A</v>
      </c>
      <c r="I11" s="216" t="e">
        <f t="shared" ca="1" si="1"/>
        <v>#N/A</v>
      </c>
      <c r="J11" s="216" t="e">
        <f t="shared" ca="1" si="1"/>
        <v>#N/A</v>
      </c>
      <c r="K11" s="216" t="e">
        <f t="shared" ca="1" si="1"/>
        <v>#N/A</v>
      </c>
      <c r="L11" s="216" t="e">
        <f t="shared" ca="1" si="1"/>
        <v>#N/A</v>
      </c>
      <c r="M11" s="216" t="e">
        <f t="shared" ca="1" si="1"/>
        <v>#N/A</v>
      </c>
      <c r="N11" s="216" t="e">
        <f t="shared" ca="1" si="1"/>
        <v>#N/A</v>
      </c>
      <c r="O11" s="216" t="e">
        <f t="shared" ca="1" si="1"/>
        <v>#N/A</v>
      </c>
      <c r="P11" s="216" t="e">
        <f t="shared" ca="1" si="1"/>
        <v>#N/A</v>
      </c>
      <c r="Q11" s="216" t="e">
        <f t="shared" ca="1" si="1"/>
        <v>#N/A</v>
      </c>
      <c r="R11" s="216" t="e">
        <f t="shared" ca="1" si="1"/>
        <v>#N/A</v>
      </c>
      <c r="S11" s="216" t="e">
        <f t="shared" ca="1" si="1"/>
        <v>#N/A</v>
      </c>
      <c r="T11" s="216" t="e">
        <f t="shared" ca="1" si="1"/>
        <v>#N/A</v>
      </c>
      <c r="U11" s="216" t="e">
        <f t="shared" ca="1" si="1"/>
        <v>#N/A</v>
      </c>
      <c r="V11" s="216" t="e">
        <f t="shared" ca="1" si="1"/>
        <v>#N/A</v>
      </c>
      <c r="W11" s="216" t="e">
        <f t="shared" ca="1" si="1"/>
        <v>#N/A</v>
      </c>
      <c r="X11" s="216" t="e">
        <f t="shared" ca="1" si="1"/>
        <v>#N/A</v>
      </c>
      <c r="Y11" s="216" t="e">
        <f t="shared" ca="1" si="1"/>
        <v>#N/A</v>
      </c>
      <c r="Z11" s="216" t="e">
        <f t="shared" ca="1" si="1"/>
        <v>#N/A</v>
      </c>
      <c r="AA11" s="216" t="e">
        <f t="shared" ca="1" si="1"/>
        <v>#N/A</v>
      </c>
      <c r="AB11" s="216" t="e">
        <f t="shared" ca="1" si="1"/>
        <v>#N/A</v>
      </c>
      <c r="AC11" s="216" t="e">
        <f t="shared" ca="1" si="1"/>
        <v>#N/A</v>
      </c>
      <c r="AD11" s="216" t="e">
        <f t="shared" ca="1" si="1"/>
        <v>#N/A</v>
      </c>
      <c r="AE11" s="216" t="e">
        <f t="shared" ca="1" si="1"/>
        <v>#N/A</v>
      </c>
      <c r="AF11" s="216" t="e">
        <f t="shared" ca="1" si="1"/>
        <v>#N/A</v>
      </c>
      <c r="AG11" s="216" t="e">
        <f t="shared" ca="1" si="1"/>
        <v>#N/A</v>
      </c>
      <c r="AH11" s="216" t="e">
        <f t="shared" ca="1" si="1"/>
        <v>#N/A</v>
      </c>
      <c r="AI11" s="216" t="e">
        <f t="shared" ca="1" si="1"/>
        <v>#N/A</v>
      </c>
      <c r="AJ11" s="216" t="e">
        <f t="shared" ca="1" si="1"/>
        <v>#N/A</v>
      </c>
      <c r="AK11" s="216" t="e">
        <f t="shared" ca="1" si="1"/>
        <v>#N/A</v>
      </c>
      <c r="AL11" s="216" t="e">
        <f t="shared" ca="1" si="1"/>
        <v>#N/A</v>
      </c>
    </row>
    <row r="12" spans="1:38">
      <c r="A12" s="216" t="s">
        <v>116</v>
      </c>
      <c r="B12" s="216" t="s">
        <v>112</v>
      </c>
      <c r="C12" s="223" t="e">
        <f>C13/INDEX(Тарифы!$1:$1048576,MATCH($A12,Тарифы!$A:$A,0),MATCH(VLOOKUP(C$7,'Расчёт (кг)'!$A:$D,3,0),Тарифы!$2:$2,0))</f>
        <v>#N/A</v>
      </c>
      <c r="D12" s="223" t="e">
        <f>D13/INDEX(Тарифы!$1:$1048576,MATCH($A12,Тарифы!$A:$A,0),MATCH(VLOOKUP(D$7,'Расчёт (кг)'!$A:$D,3,0),Тарифы!$2:$2,0))</f>
        <v>#N/A</v>
      </c>
      <c r="E12" s="223" t="e">
        <f>E13/INDEX(Тарифы!$1:$1048576,MATCH($A12,Тарифы!$A:$A,0),MATCH(VLOOKUP(E$7,'Расчёт (кг)'!$A:$D,3,0),Тарифы!$2:$2,0))</f>
        <v>#N/A</v>
      </c>
      <c r="F12" s="223" t="e">
        <f>F13/INDEX(Тарифы!$1:$1048576,MATCH($A12,Тарифы!$A:$A,0),MATCH(VLOOKUP(F$7,'Расчёт (кг)'!$A:$D,3,0),Тарифы!$2:$2,0))</f>
        <v>#N/A</v>
      </c>
      <c r="G12" s="223" t="e">
        <f>G13/INDEX(Тарифы!$1:$1048576,MATCH($A12,Тарифы!$A:$A,0),MATCH(VLOOKUP(G$7,'Расчёт (кг)'!$A:$D,3,0),Тарифы!$2:$2,0))</f>
        <v>#N/A</v>
      </c>
      <c r="H12" s="223" t="e">
        <f>H13/INDEX(Тарифы!$1:$1048576,MATCH($A12,Тарифы!$A:$A,0),MATCH(VLOOKUP(H$7,'Расчёт (кг)'!$A:$D,3,0),Тарифы!$2:$2,0))</f>
        <v>#N/A</v>
      </c>
      <c r="I12" s="223" t="e">
        <f>I13/INDEX(Тарифы!$1:$1048576,MATCH($A12,Тарифы!$A:$A,0),MATCH(VLOOKUP(I$7,'Расчёт (кг)'!$A:$D,3,0),Тарифы!$2:$2,0))</f>
        <v>#N/A</v>
      </c>
      <c r="J12" s="223" t="e">
        <f>J13/INDEX(Тарифы!$1:$1048576,MATCH($A12,Тарифы!$A:$A,0),MATCH(VLOOKUP(J$7,'Расчёт (кг)'!$A:$D,3,0),Тарифы!$2:$2,0))</f>
        <v>#N/A</v>
      </c>
      <c r="K12" s="223" t="e">
        <f>K13/INDEX(Тарифы!$1:$1048576,MATCH($A12,Тарифы!$A:$A,0),MATCH(VLOOKUP(K$7,'Расчёт (кг)'!$A:$D,3,0),Тарифы!$2:$2,0))</f>
        <v>#N/A</v>
      </c>
      <c r="L12" s="223" t="e">
        <f>L13/INDEX(Тарифы!$1:$1048576,MATCH($A12,Тарифы!$A:$A,0),MATCH(VLOOKUP(L$7,'Расчёт (кг)'!$A:$D,3,0),Тарифы!$2:$2,0))</f>
        <v>#N/A</v>
      </c>
      <c r="M12" s="223" t="e">
        <f>M13/INDEX(Тарифы!$1:$1048576,MATCH($A12,Тарифы!$A:$A,0),MATCH(VLOOKUP(M$7,'Расчёт (кг)'!$A:$D,3,0),Тарифы!$2:$2,0))</f>
        <v>#N/A</v>
      </c>
      <c r="N12" s="223" t="e">
        <f>N13/INDEX(Тарифы!$1:$1048576,MATCH($A12,Тарифы!$A:$A,0),MATCH(VLOOKUP(N$7,'Расчёт (кг)'!$A:$D,3,0),Тарифы!$2:$2,0))</f>
        <v>#N/A</v>
      </c>
      <c r="O12" s="223" t="e">
        <f>O13/INDEX(Тарифы!$1:$1048576,MATCH($A12,Тарифы!$A:$A,0),MATCH(VLOOKUP(O$7,'Расчёт (кг)'!$A:$D,3,0),Тарифы!$2:$2,0))</f>
        <v>#N/A</v>
      </c>
      <c r="P12" s="223" t="e">
        <f>P13/INDEX(Тарифы!$1:$1048576,MATCH($A12,Тарифы!$A:$A,0),MATCH(VLOOKUP(P$7,'Расчёт (кг)'!$A:$D,3,0),Тарифы!$2:$2,0))</f>
        <v>#N/A</v>
      </c>
      <c r="Q12" s="223" t="e">
        <f>Q13/INDEX(Тарифы!$1:$1048576,MATCH($A12,Тарифы!$A:$A,0),MATCH(VLOOKUP(Q$7,'Расчёт (кг)'!$A:$D,3,0),Тарифы!$2:$2,0))</f>
        <v>#N/A</v>
      </c>
      <c r="R12" s="223" t="e">
        <f>R13/INDEX(Тарифы!$1:$1048576,MATCH($A12,Тарифы!$A:$A,0),MATCH(VLOOKUP(R$7,'Расчёт (кг)'!$A:$D,3,0),Тарифы!$2:$2,0))</f>
        <v>#N/A</v>
      </c>
      <c r="S12" s="223" t="e">
        <f>S13/INDEX(Тарифы!$1:$1048576,MATCH($A12,Тарифы!$A:$A,0),MATCH(VLOOKUP(S$7,'Расчёт (кг)'!$A:$D,3,0),Тарифы!$2:$2,0))</f>
        <v>#N/A</v>
      </c>
      <c r="T12" s="223" t="e">
        <f>T13/INDEX(Тарифы!$1:$1048576,MATCH($A12,Тарифы!$A:$A,0),MATCH(VLOOKUP(T$7,'Расчёт (кг)'!$A:$D,3,0),Тарифы!$2:$2,0))</f>
        <v>#N/A</v>
      </c>
      <c r="U12" s="223" t="e">
        <f>U13/INDEX(Тарифы!$1:$1048576,MATCH($A12,Тарифы!$A:$A,0),MATCH(VLOOKUP(U$7,'Расчёт (кг)'!$A:$D,3,0),Тарифы!$2:$2,0))</f>
        <v>#N/A</v>
      </c>
      <c r="V12" s="223" t="e">
        <f>V13/INDEX(Тарифы!$1:$1048576,MATCH($A12,Тарифы!$A:$A,0),MATCH(VLOOKUP(V$7,'Расчёт (кг)'!$A:$D,3,0),Тарифы!$2:$2,0))</f>
        <v>#N/A</v>
      </c>
      <c r="W12" s="223" t="e">
        <f>W13/INDEX(Тарифы!$1:$1048576,MATCH($A12,Тарифы!$A:$A,0),MATCH(VLOOKUP(W$7,'Расчёт (кг)'!$A:$D,3,0),Тарифы!$2:$2,0))</f>
        <v>#N/A</v>
      </c>
      <c r="X12" s="223" t="e">
        <f>X13/INDEX(Тарифы!$1:$1048576,MATCH($A12,Тарифы!$A:$A,0),MATCH(VLOOKUP(X$7,'Расчёт (кг)'!$A:$D,3,0),Тарифы!$2:$2,0))</f>
        <v>#N/A</v>
      </c>
      <c r="Y12" s="223" t="e">
        <f>Y13/INDEX(Тарифы!$1:$1048576,MATCH($A12,Тарифы!$A:$A,0),MATCH(VLOOKUP(Y$7,'Расчёт (кг)'!$A:$D,3,0),Тарифы!$2:$2,0))</f>
        <v>#N/A</v>
      </c>
      <c r="Z12" s="223" t="e">
        <f>Z13/INDEX(Тарифы!$1:$1048576,MATCH($A12,Тарифы!$A:$A,0),MATCH(VLOOKUP(Z$7,'Расчёт (кг)'!$A:$D,3,0),Тарифы!$2:$2,0))</f>
        <v>#N/A</v>
      </c>
      <c r="AA12" s="223" t="e">
        <f>AA13/INDEX(Тарифы!$1:$1048576,MATCH($A12,Тарифы!$A:$A,0),MATCH(VLOOKUP(AA$7,'Расчёт (кг)'!$A:$D,3,0),Тарифы!$2:$2,0))</f>
        <v>#N/A</v>
      </c>
      <c r="AB12" s="223" t="e">
        <f>AB13/INDEX(Тарифы!$1:$1048576,MATCH($A12,Тарифы!$A:$A,0),MATCH(VLOOKUP(AB$7,'Расчёт (кг)'!$A:$D,3,0),Тарифы!$2:$2,0))</f>
        <v>#N/A</v>
      </c>
      <c r="AC12" s="223" t="e">
        <f>AC13/INDEX(Тарифы!$1:$1048576,MATCH($A12,Тарифы!$A:$A,0),MATCH(VLOOKUP(AC$7,'Расчёт (кг)'!$A:$D,3,0),Тарифы!$2:$2,0))</f>
        <v>#N/A</v>
      </c>
      <c r="AD12" s="223" t="e">
        <f>AD13/INDEX(Тарифы!$1:$1048576,MATCH($A12,Тарифы!$A:$A,0),MATCH(VLOOKUP(AD$7,'Расчёт (кг)'!$A:$D,3,0),Тарифы!$2:$2,0))</f>
        <v>#N/A</v>
      </c>
      <c r="AE12" s="223" t="e">
        <f>AE13/INDEX(Тарифы!$1:$1048576,MATCH($A12,Тарифы!$A:$A,0),MATCH(VLOOKUP(AE$7,'Расчёт (кг)'!$A:$D,3,0),Тарифы!$2:$2,0))</f>
        <v>#N/A</v>
      </c>
      <c r="AF12" s="223" t="e">
        <f>AF13/INDEX(Тарифы!$1:$1048576,MATCH($A12,Тарифы!$A:$A,0),MATCH(VLOOKUP(AF$7,'Расчёт (кг)'!$A:$D,3,0),Тарифы!$2:$2,0))</f>
        <v>#N/A</v>
      </c>
      <c r="AG12" s="223" t="e">
        <f>AG13/INDEX(Тарифы!$1:$1048576,MATCH($A12,Тарифы!$A:$A,0),MATCH(VLOOKUP(AG$7,'Расчёт (кг)'!$A:$D,3,0),Тарифы!$2:$2,0))</f>
        <v>#N/A</v>
      </c>
      <c r="AH12" s="223" t="e">
        <f>AH13/INDEX(Тарифы!$1:$1048576,MATCH($A12,Тарифы!$A:$A,0),MATCH(VLOOKUP(AH$7,'Расчёт (кг)'!$A:$D,3,0),Тарифы!$2:$2,0))</f>
        <v>#N/A</v>
      </c>
      <c r="AI12" s="223" t="e">
        <f>AI13/INDEX(Тарифы!$1:$1048576,MATCH($A12,Тарифы!$A:$A,0),MATCH(VLOOKUP(AI$7,'Расчёт (кг)'!$A:$D,3,0),Тарифы!$2:$2,0))</f>
        <v>#N/A</v>
      </c>
      <c r="AJ12" s="223" t="e">
        <f>AJ13/INDEX(Тарифы!$1:$1048576,MATCH($A12,Тарифы!$A:$A,0),MATCH(VLOOKUP(AJ$7,'Расчёт (кг)'!$A:$D,3,0),Тарифы!$2:$2,0))</f>
        <v>#N/A</v>
      </c>
      <c r="AK12" s="223" t="e">
        <f>AK13/INDEX(Тарифы!$1:$1048576,MATCH($A12,Тарифы!$A:$A,0),MATCH(VLOOKUP(AK$7,'Расчёт (кг)'!$A:$D,3,0),Тарифы!$2:$2,0))</f>
        <v>#N/A</v>
      </c>
      <c r="AL12" s="223" t="e">
        <f>AL13/INDEX(Тарифы!$1:$1048576,MATCH($A12,Тарифы!$A:$A,0),MATCH(VLOOKUP(AL$7,'Расчёт (кг)'!$A:$D,3,0),Тарифы!$2:$2,0))</f>
        <v>#N/A</v>
      </c>
    </row>
    <row r="13" spans="1:38">
      <c r="A13" s="216" t="s">
        <v>116</v>
      </c>
      <c r="B13" s="216" t="s">
        <v>113</v>
      </c>
      <c r="C13" s="223">
        <f>$B$3*C6</f>
        <v>0</v>
      </c>
      <c r="D13" s="223">
        <f t="shared" ref="D13:AL13" si="2">$B$3*D6</f>
        <v>0</v>
      </c>
      <c r="E13" s="223">
        <f t="shared" si="2"/>
        <v>0</v>
      </c>
      <c r="F13" s="223">
        <f t="shared" si="2"/>
        <v>0</v>
      </c>
      <c r="G13" s="223">
        <f t="shared" si="2"/>
        <v>0</v>
      </c>
      <c r="H13" s="223">
        <f t="shared" si="2"/>
        <v>0</v>
      </c>
      <c r="I13" s="223">
        <f t="shared" si="2"/>
        <v>0</v>
      </c>
      <c r="J13" s="223">
        <f t="shared" si="2"/>
        <v>0</v>
      </c>
      <c r="K13" s="223">
        <f t="shared" si="2"/>
        <v>0</v>
      </c>
      <c r="L13" s="223">
        <f t="shared" si="2"/>
        <v>0</v>
      </c>
      <c r="M13" s="223">
        <f t="shared" si="2"/>
        <v>0</v>
      </c>
      <c r="N13" s="223">
        <f t="shared" si="2"/>
        <v>0</v>
      </c>
      <c r="O13" s="223">
        <f t="shared" si="2"/>
        <v>0</v>
      </c>
      <c r="P13" s="223">
        <f t="shared" si="2"/>
        <v>0</v>
      </c>
      <c r="Q13" s="223">
        <f t="shared" si="2"/>
        <v>0</v>
      </c>
      <c r="R13" s="223">
        <f t="shared" si="2"/>
        <v>0</v>
      </c>
      <c r="S13" s="223">
        <f t="shared" si="2"/>
        <v>0</v>
      </c>
      <c r="T13" s="223">
        <f t="shared" si="2"/>
        <v>0</v>
      </c>
      <c r="U13" s="223">
        <f t="shared" si="2"/>
        <v>0</v>
      </c>
      <c r="V13" s="223">
        <f t="shared" si="2"/>
        <v>0</v>
      </c>
      <c r="W13" s="223">
        <f t="shared" si="2"/>
        <v>0</v>
      </c>
      <c r="X13" s="223">
        <f t="shared" si="2"/>
        <v>0</v>
      </c>
      <c r="Y13" s="223">
        <f t="shared" si="2"/>
        <v>0</v>
      </c>
      <c r="Z13" s="223">
        <f t="shared" si="2"/>
        <v>0</v>
      </c>
      <c r="AA13" s="223">
        <f t="shared" si="2"/>
        <v>0</v>
      </c>
      <c r="AB13" s="223">
        <f t="shared" si="2"/>
        <v>0</v>
      </c>
      <c r="AC13" s="223">
        <f t="shared" si="2"/>
        <v>0</v>
      </c>
      <c r="AD13" s="223">
        <f t="shared" si="2"/>
        <v>0</v>
      </c>
      <c r="AE13" s="223">
        <f t="shared" si="2"/>
        <v>0</v>
      </c>
      <c r="AF13" s="223">
        <f t="shared" si="2"/>
        <v>0</v>
      </c>
      <c r="AG13" s="223">
        <f t="shared" si="2"/>
        <v>0</v>
      </c>
      <c r="AH13" s="223">
        <f t="shared" si="2"/>
        <v>0</v>
      </c>
      <c r="AI13" s="223">
        <f t="shared" si="2"/>
        <v>0</v>
      </c>
      <c r="AJ13" s="223">
        <f t="shared" si="2"/>
        <v>0</v>
      </c>
      <c r="AK13" s="223">
        <f t="shared" si="2"/>
        <v>0</v>
      </c>
      <c r="AL13" s="223">
        <f t="shared" si="2"/>
        <v>0</v>
      </c>
    </row>
    <row r="14" spans="1:38">
      <c r="A14" s="216" t="s">
        <v>116</v>
      </c>
      <c r="B14" s="216" t="s">
        <v>114</v>
      </c>
      <c r="C14" s="216" t="e">
        <f ca="1">ROUND(C12/$D$3,0)</f>
        <v>#N/A</v>
      </c>
      <c r="D14" s="216" t="e">
        <f t="shared" ref="D14:AL14" ca="1" si="3">ROUND(D12/$D$3,0)</f>
        <v>#N/A</v>
      </c>
      <c r="E14" s="216" t="e">
        <f t="shared" ca="1" si="3"/>
        <v>#N/A</v>
      </c>
      <c r="F14" s="216" t="e">
        <f t="shared" ca="1" si="3"/>
        <v>#N/A</v>
      </c>
      <c r="G14" s="216" t="e">
        <f t="shared" ca="1" si="3"/>
        <v>#N/A</v>
      </c>
      <c r="H14" s="216" t="e">
        <f t="shared" ca="1" si="3"/>
        <v>#N/A</v>
      </c>
      <c r="I14" s="216" t="e">
        <f t="shared" ca="1" si="3"/>
        <v>#N/A</v>
      </c>
      <c r="J14" s="216" t="e">
        <f t="shared" ca="1" si="3"/>
        <v>#N/A</v>
      </c>
      <c r="K14" s="216" t="e">
        <f t="shared" ca="1" si="3"/>
        <v>#N/A</v>
      </c>
      <c r="L14" s="216" t="e">
        <f t="shared" ca="1" si="3"/>
        <v>#N/A</v>
      </c>
      <c r="M14" s="216" t="e">
        <f t="shared" ca="1" si="3"/>
        <v>#N/A</v>
      </c>
      <c r="N14" s="216" t="e">
        <f t="shared" ca="1" si="3"/>
        <v>#N/A</v>
      </c>
      <c r="O14" s="216" t="e">
        <f t="shared" ca="1" si="3"/>
        <v>#N/A</v>
      </c>
      <c r="P14" s="216" t="e">
        <f t="shared" ca="1" si="3"/>
        <v>#N/A</v>
      </c>
      <c r="Q14" s="216" t="e">
        <f t="shared" ca="1" si="3"/>
        <v>#N/A</v>
      </c>
      <c r="R14" s="216" t="e">
        <f t="shared" ca="1" si="3"/>
        <v>#N/A</v>
      </c>
      <c r="S14" s="216" t="e">
        <f t="shared" ca="1" si="3"/>
        <v>#N/A</v>
      </c>
      <c r="T14" s="216" t="e">
        <f t="shared" ca="1" si="3"/>
        <v>#N/A</v>
      </c>
      <c r="U14" s="216" t="e">
        <f t="shared" ca="1" si="3"/>
        <v>#N/A</v>
      </c>
      <c r="V14" s="216" t="e">
        <f t="shared" ca="1" si="3"/>
        <v>#N/A</v>
      </c>
      <c r="W14" s="216" t="e">
        <f t="shared" ca="1" si="3"/>
        <v>#N/A</v>
      </c>
      <c r="X14" s="216" t="e">
        <f t="shared" ca="1" si="3"/>
        <v>#N/A</v>
      </c>
      <c r="Y14" s="216" t="e">
        <f t="shared" ca="1" si="3"/>
        <v>#N/A</v>
      </c>
      <c r="Z14" s="216" t="e">
        <f t="shared" ca="1" si="3"/>
        <v>#N/A</v>
      </c>
      <c r="AA14" s="216" t="e">
        <f t="shared" ca="1" si="3"/>
        <v>#N/A</v>
      </c>
      <c r="AB14" s="216" t="e">
        <f t="shared" ca="1" si="3"/>
        <v>#N/A</v>
      </c>
      <c r="AC14" s="216" t="e">
        <f t="shared" ca="1" si="3"/>
        <v>#N/A</v>
      </c>
      <c r="AD14" s="216" t="e">
        <f t="shared" ca="1" si="3"/>
        <v>#N/A</v>
      </c>
      <c r="AE14" s="216" t="e">
        <f t="shared" ca="1" si="3"/>
        <v>#N/A</v>
      </c>
      <c r="AF14" s="216" t="e">
        <f t="shared" ca="1" si="3"/>
        <v>#N/A</v>
      </c>
      <c r="AG14" s="216" t="e">
        <f t="shared" ca="1" si="3"/>
        <v>#N/A</v>
      </c>
      <c r="AH14" s="216" t="e">
        <f t="shared" ca="1" si="3"/>
        <v>#N/A</v>
      </c>
      <c r="AI14" s="216" t="e">
        <f t="shared" ca="1" si="3"/>
        <v>#N/A</v>
      </c>
      <c r="AJ14" s="216" t="e">
        <f t="shared" ca="1" si="3"/>
        <v>#N/A</v>
      </c>
      <c r="AK14" s="216" t="e">
        <f t="shared" ca="1" si="3"/>
        <v>#N/A</v>
      </c>
      <c r="AL14" s="216" t="e">
        <f t="shared" ca="1" si="3"/>
        <v>#N/A</v>
      </c>
    </row>
    <row r="17" spans="1:38">
      <c r="A17" s="217"/>
      <c r="B17" s="217" t="s">
        <v>113</v>
      </c>
    </row>
    <row r="18" spans="1:38">
      <c r="A18" s="216" t="s">
        <v>348</v>
      </c>
      <c r="B18" s="219"/>
    </row>
    <row r="19" spans="1:38">
      <c r="A19" s="216" t="s">
        <v>349</v>
      </c>
      <c r="B19" s="219"/>
    </row>
    <row r="21" spans="1:38">
      <c r="A21" s="216" t="s">
        <v>121</v>
      </c>
      <c r="B21" s="216" t="s">
        <v>112</v>
      </c>
      <c r="C21" s="223" t="e">
        <f>C22/INDEX(Тарифы!$1:$1048576,MATCH($A21,Тарифы!$A:$A,0),MATCH(VLOOKUP(C$7,'Расчёт (кг)'!$A:$D,3,0),Тарифы!$2:$2,0))</f>
        <v>#N/A</v>
      </c>
      <c r="D21" s="223" t="e">
        <f>D22/INDEX(Тарифы!$1:$1048576,MATCH($A21,Тарифы!$A:$A,0),MATCH(VLOOKUP(D$7,'Расчёт (кг)'!$A:$D,3,0),Тарифы!$2:$2,0))</f>
        <v>#N/A</v>
      </c>
      <c r="E21" s="223" t="e">
        <f>E22/INDEX(Тарифы!$1:$1048576,MATCH($A21,Тарифы!$A:$A,0),MATCH(VLOOKUP(E$7,'Расчёт (кг)'!$A:$D,3,0),Тарифы!$2:$2,0))</f>
        <v>#N/A</v>
      </c>
      <c r="F21" s="223" t="e">
        <f>F22/INDEX(Тарифы!$1:$1048576,MATCH($A21,Тарифы!$A:$A,0),MATCH(VLOOKUP(F$7,'Расчёт (кг)'!$A:$D,3,0),Тарифы!$2:$2,0))</f>
        <v>#N/A</v>
      </c>
      <c r="G21" s="223" t="e">
        <f>G22/INDEX(Тарифы!$1:$1048576,MATCH($A21,Тарифы!$A:$A,0),MATCH(VLOOKUP(G$7,'Расчёт (кг)'!$A:$D,3,0),Тарифы!$2:$2,0))</f>
        <v>#N/A</v>
      </c>
      <c r="H21" s="223" t="e">
        <f>H22/INDEX(Тарифы!$1:$1048576,MATCH($A21,Тарифы!$A:$A,0),MATCH(VLOOKUP(H$7,'Расчёт (кг)'!$A:$D,3,0),Тарифы!$2:$2,0))</f>
        <v>#N/A</v>
      </c>
      <c r="I21" s="223" t="e">
        <f>I22/INDEX(Тарифы!$1:$1048576,MATCH($A21,Тарифы!$A:$A,0),MATCH(VLOOKUP(I$7,'Расчёт (кг)'!$A:$D,3,0),Тарифы!$2:$2,0))</f>
        <v>#N/A</v>
      </c>
      <c r="J21" s="223" t="e">
        <f>J22/INDEX(Тарифы!$1:$1048576,MATCH($A21,Тарифы!$A:$A,0),MATCH(VLOOKUP(J$7,'Расчёт (кг)'!$A:$D,3,0),Тарифы!$2:$2,0))</f>
        <v>#N/A</v>
      </c>
      <c r="K21" s="223" t="e">
        <f>K22/INDEX(Тарифы!$1:$1048576,MATCH($A21,Тарифы!$A:$A,0),MATCH(VLOOKUP(K$7,'Расчёт (кг)'!$A:$D,3,0),Тарифы!$2:$2,0))</f>
        <v>#N/A</v>
      </c>
      <c r="L21" s="223" t="e">
        <f>L22/INDEX(Тарифы!$1:$1048576,MATCH($A21,Тарифы!$A:$A,0),MATCH(VLOOKUP(L$7,'Расчёт (кг)'!$A:$D,3,0),Тарифы!$2:$2,0))</f>
        <v>#N/A</v>
      </c>
      <c r="M21" s="223" t="e">
        <f>M22/INDEX(Тарифы!$1:$1048576,MATCH($A21,Тарифы!$A:$A,0),MATCH(VLOOKUP(M$7,'Расчёт (кг)'!$A:$D,3,0),Тарифы!$2:$2,0))</f>
        <v>#N/A</v>
      </c>
      <c r="N21" s="223" t="e">
        <f>N22/INDEX(Тарифы!$1:$1048576,MATCH($A21,Тарифы!$A:$A,0),MATCH(VLOOKUP(N$7,'Расчёт (кг)'!$A:$D,3,0),Тарифы!$2:$2,0))</f>
        <v>#N/A</v>
      </c>
      <c r="O21" s="223" t="e">
        <f>O22/INDEX(Тарифы!$1:$1048576,MATCH($A21,Тарифы!$A:$A,0),MATCH(VLOOKUP(O$7,'Расчёт (кг)'!$A:$D,3,0),Тарифы!$2:$2,0))</f>
        <v>#N/A</v>
      </c>
      <c r="P21" s="223" t="e">
        <f>P22/INDEX(Тарифы!$1:$1048576,MATCH($A21,Тарифы!$A:$A,0),MATCH(VLOOKUP(P$7,'Расчёт (кг)'!$A:$D,3,0),Тарифы!$2:$2,0))</f>
        <v>#N/A</v>
      </c>
      <c r="Q21" s="223" t="e">
        <f>Q22/INDEX(Тарифы!$1:$1048576,MATCH($A21,Тарифы!$A:$A,0),MATCH(VLOOKUP(Q$7,'Расчёт (кг)'!$A:$D,3,0),Тарифы!$2:$2,0))</f>
        <v>#N/A</v>
      </c>
      <c r="R21" s="223" t="e">
        <f>R22/INDEX(Тарифы!$1:$1048576,MATCH($A21,Тарифы!$A:$A,0),MATCH(VLOOKUP(R$7,'Расчёт (кг)'!$A:$D,3,0),Тарифы!$2:$2,0))</f>
        <v>#N/A</v>
      </c>
      <c r="S21" s="223" t="e">
        <f>S22/INDEX(Тарифы!$1:$1048576,MATCH($A21,Тарифы!$A:$A,0),MATCH(VLOOKUP(S$7,'Расчёт (кг)'!$A:$D,3,0),Тарифы!$2:$2,0))</f>
        <v>#N/A</v>
      </c>
      <c r="T21" s="223" t="e">
        <f>T22/INDEX(Тарифы!$1:$1048576,MATCH($A21,Тарифы!$A:$A,0),MATCH(VLOOKUP(T$7,'Расчёт (кг)'!$A:$D,3,0),Тарифы!$2:$2,0))</f>
        <v>#N/A</v>
      </c>
      <c r="U21" s="223" t="e">
        <f>U22/INDEX(Тарифы!$1:$1048576,MATCH($A21,Тарифы!$A:$A,0),MATCH(VLOOKUP(U$7,'Расчёт (кг)'!$A:$D,3,0),Тарифы!$2:$2,0))</f>
        <v>#N/A</v>
      </c>
      <c r="V21" s="223" t="e">
        <f>V22/INDEX(Тарифы!$1:$1048576,MATCH($A21,Тарифы!$A:$A,0),MATCH(VLOOKUP(V$7,'Расчёт (кг)'!$A:$D,3,0),Тарифы!$2:$2,0))</f>
        <v>#N/A</v>
      </c>
      <c r="W21" s="223" t="e">
        <f>W22/INDEX(Тарифы!$1:$1048576,MATCH($A21,Тарифы!$A:$A,0),MATCH(VLOOKUP(W$7,'Расчёт (кг)'!$A:$D,3,0),Тарифы!$2:$2,0))</f>
        <v>#N/A</v>
      </c>
      <c r="X21" s="223" t="e">
        <f>X22/INDEX(Тарифы!$1:$1048576,MATCH($A21,Тарифы!$A:$A,0),MATCH(VLOOKUP(X$7,'Расчёт (кг)'!$A:$D,3,0),Тарифы!$2:$2,0))</f>
        <v>#N/A</v>
      </c>
      <c r="Y21" s="223" t="e">
        <f>Y22/INDEX(Тарифы!$1:$1048576,MATCH($A21,Тарифы!$A:$A,0),MATCH(VLOOKUP(Y$7,'Расчёт (кг)'!$A:$D,3,0),Тарифы!$2:$2,0))</f>
        <v>#N/A</v>
      </c>
      <c r="Z21" s="223" t="e">
        <f>Z22/INDEX(Тарифы!$1:$1048576,MATCH($A21,Тарифы!$A:$A,0),MATCH(VLOOKUP(Z$7,'Расчёт (кг)'!$A:$D,3,0),Тарифы!$2:$2,0))</f>
        <v>#N/A</v>
      </c>
      <c r="AA21" s="223" t="e">
        <f>AA22/INDEX(Тарифы!$1:$1048576,MATCH($A21,Тарифы!$A:$A,0),MATCH(VLOOKUP(AA$7,'Расчёт (кг)'!$A:$D,3,0),Тарифы!$2:$2,0))</f>
        <v>#N/A</v>
      </c>
      <c r="AB21" s="223" t="e">
        <f>AB22/INDEX(Тарифы!$1:$1048576,MATCH($A21,Тарифы!$A:$A,0),MATCH(VLOOKUP(AB$7,'Расчёт (кг)'!$A:$D,3,0),Тарифы!$2:$2,0))</f>
        <v>#N/A</v>
      </c>
      <c r="AC21" s="223" t="e">
        <f>AC22/INDEX(Тарифы!$1:$1048576,MATCH($A21,Тарифы!$A:$A,0),MATCH(VLOOKUP(AC$7,'Расчёт (кг)'!$A:$D,3,0),Тарифы!$2:$2,0))</f>
        <v>#N/A</v>
      </c>
      <c r="AD21" s="223" t="e">
        <f>AD22/INDEX(Тарифы!$1:$1048576,MATCH($A21,Тарифы!$A:$A,0),MATCH(VLOOKUP(AD$7,'Расчёт (кг)'!$A:$D,3,0),Тарифы!$2:$2,0))</f>
        <v>#N/A</v>
      </c>
      <c r="AE21" s="223" t="e">
        <f>AE22/INDEX(Тарифы!$1:$1048576,MATCH($A21,Тарифы!$A:$A,0),MATCH(VLOOKUP(AE$7,'Расчёт (кг)'!$A:$D,3,0),Тарифы!$2:$2,0))</f>
        <v>#N/A</v>
      </c>
      <c r="AF21" s="223" t="e">
        <f>AF22/INDEX(Тарифы!$1:$1048576,MATCH($A21,Тарифы!$A:$A,0),MATCH(VLOOKUP(AF$7,'Расчёт (кг)'!$A:$D,3,0),Тарифы!$2:$2,0))</f>
        <v>#N/A</v>
      </c>
      <c r="AG21" s="223" t="e">
        <f>AG22/INDEX(Тарифы!$1:$1048576,MATCH($A21,Тарифы!$A:$A,0),MATCH(VLOOKUP(AG$7,'Расчёт (кг)'!$A:$D,3,0),Тарифы!$2:$2,0))</f>
        <v>#N/A</v>
      </c>
      <c r="AH21" s="223" t="e">
        <f>AH22/INDEX(Тарифы!$1:$1048576,MATCH($A21,Тарифы!$A:$A,0),MATCH(VLOOKUP(AH$7,'Расчёт (кг)'!$A:$D,3,0),Тарифы!$2:$2,0))</f>
        <v>#N/A</v>
      </c>
      <c r="AI21" s="223" t="e">
        <f>AI22/INDEX(Тарифы!$1:$1048576,MATCH($A21,Тарифы!$A:$A,0),MATCH(VLOOKUP(AI$7,'Расчёт (кг)'!$A:$D,3,0),Тарифы!$2:$2,0))</f>
        <v>#N/A</v>
      </c>
      <c r="AJ21" s="223" t="e">
        <f>AJ22/INDEX(Тарифы!$1:$1048576,MATCH($A21,Тарифы!$A:$A,0),MATCH(VLOOKUP(AJ$7,'Расчёт (кг)'!$A:$D,3,0),Тарифы!$2:$2,0))</f>
        <v>#N/A</v>
      </c>
      <c r="AK21" s="223" t="e">
        <f>AK22/INDEX(Тарифы!$1:$1048576,MATCH($A21,Тарифы!$A:$A,0),MATCH(VLOOKUP(AK$7,'Расчёт (кг)'!$A:$D,3,0),Тарифы!$2:$2,0))</f>
        <v>#N/A</v>
      </c>
      <c r="AL21" s="223" t="e">
        <f>AL22/INDEX(Тарифы!$1:$1048576,MATCH($A21,Тарифы!$A:$A,0),MATCH(VLOOKUP(AL$7,'Расчёт (кг)'!$A:$D,3,0),Тарифы!$2:$2,0))</f>
        <v>#N/A</v>
      </c>
    </row>
    <row r="22" spans="1:38">
      <c r="A22" s="216" t="s">
        <v>121</v>
      </c>
      <c r="B22" s="216" t="s">
        <v>113</v>
      </c>
      <c r="C22" s="223">
        <f>$B$18*C6</f>
        <v>0</v>
      </c>
      <c r="D22" s="223">
        <f t="shared" ref="D22:AL22" si="4">$B$18*D6</f>
        <v>0</v>
      </c>
      <c r="E22" s="223">
        <f t="shared" si="4"/>
        <v>0</v>
      </c>
      <c r="F22" s="223">
        <f t="shared" si="4"/>
        <v>0</v>
      </c>
      <c r="G22" s="223">
        <f t="shared" si="4"/>
        <v>0</v>
      </c>
      <c r="H22" s="223">
        <f t="shared" si="4"/>
        <v>0</v>
      </c>
      <c r="I22" s="223">
        <f t="shared" si="4"/>
        <v>0</v>
      </c>
      <c r="J22" s="223">
        <f t="shared" si="4"/>
        <v>0</v>
      </c>
      <c r="K22" s="223">
        <f t="shared" si="4"/>
        <v>0</v>
      </c>
      <c r="L22" s="223">
        <f t="shared" si="4"/>
        <v>0</v>
      </c>
      <c r="M22" s="223">
        <f t="shared" si="4"/>
        <v>0</v>
      </c>
      <c r="N22" s="223">
        <f t="shared" si="4"/>
        <v>0</v>
      </c>
      <c r="O22" s="223">
        <f t="shared" si="4"/>
        <v>0</v>
      </c>
      <c r="P22" s="223">
        <f t="shared" si="4"/>
        <v>0</v>
      </c>
      <c r="Q22" s="223">
        <f t="shared" si="4"/>
        <v>0</v>
      </c>
      <c r="R22" s="223">
        <f t="shared" si="4"/>
        <v>0</v>
      </c>
      <c r="S22" s="223">
        <f t="shared" si="4"/>
        <v>0</v>
      </c>
      <c r="T22" s="223">
        <f t="shared" si="4"/>
        <v>0</v>
      </c>
      <c r="U22" s="223">
        <f t="shared" si="4"/>
        <v>0</v>
      </c>
      <c r="V22" s="223">
        <f t="shared" si="4"/>
        <v>0</v>
      </c>
      <c r="W22" s="223">
        <f t="shared" si="4"/>
        <v>0</v>
      </c>
      <c r="X22" s="223">
        <f t="shared" si="4"/>
        <v>0</v>
      </c>
      <c r="Y22" s="223">
        <f t="shared" si="4"/>
        <v>0</v>
      </c>
      <c r="Z22" s="223">
        <f t="shared" si="4"/>
        <v>0</v>
      </c>
      <c r="AA22" s="223">
        <f t="shared" si="4"/>
        <v>0</v>
      </c>
      <c r="AB22" s="223">
        <f t="shared" si="4"/>
        <v>0</v>
      </c>
      <c r="AC22" s="223">
        <f t="shared" si="4"/>
        <v>0</v>
      </c>
      <c r="AD22" s="223">
        <f t="shared" si="4"/>
        <v>0</v>
      </c>
      <c r="AE22" s="223">
        <f t="shared" si="4"/>
        <v>0</v>
      </c>
      <c r="AF22" s="223">
        <f t="shared" si="4"/>
        <v>0</v>
      </c>
      <c r="AG22" s="223">
        <f t="shared" si="4"/>
        <v>0</v>
      </c>
      <c r="AH22" s="223">
        <f t="shared" si="4"/>
        <v>0</v>
      </c>
      <c r="AI22" s="223">
        <f t="shared" si="4"/>
        <v>0</v>
      </c>
      <c r="AJ22" s="223">
        <f t="shared" si="4"/>
        <v>0</v>
      </c>
      <c r="AK22" s="223">
        <f t="shared" si="4"/>
        <v>0</v>
      </c>
      <c r="AL22" s="223">
        <f t="shared" si="4"/>
        <v>0</v>
      </c>
    </row>
    <row r="23" spans="1:38">
      <c r="A23" s="216" t="s">
        <v>121</v>
      </c>
      <c r="B23" s="216" t="s">
        <v>114</v>
      </c>
      <c r="C23" s="216" t="e">
        <f>ROUND(C21/(Форма!C41/Форма!C43),0)</f>
        <v>#N/A</v>
      </c>
      <c r="D23" s="216" t="e">
        <f>ROUND(D21/(Форма!D41/Форма!D43),0)</f>
        <v>#N/A</v>
      </c>
      <c r="E23" s="216" t="e">
        <f>ROUND(E21/(Форма!E41/Форма!E43),0)</f>
        <v>#N/A</v>
      </c>
      <c r="F23" s="216" t="e">
        <f>ROUND(F21/(Форма!F41/Форма!F43),0)</f>
        <v>#N/A</v>
      </c>
      <c r="G23" s="216" t="e">
        <f>ROUND(G21/(Форма!G41/Форма!G43),0)</f>
        <v>#N/A</v>
      </c>
      <c r="H23" s="216" t="e">
        <f>ROUND(H21/(Форма!H41/Форма!H43),0)</f>
        <v>#N/A</v>
      </c>
      <c r="I23" s="216" t="e">
        <f>ROUND(I21/(Форма!I41/Форма!I43),0)</f>
        <v>#N/A</v>
      </c>
      <c r="J23" s="216" t="e">
        <f>ROUND(J21/(Форма!J41/Форма!J43),0)</f>
        <v>#N/A</v>
      </c>
      <c r="K23" s="216" t="e">
        <f>ROUND(K21/(Форма!K41/Форма!K43),0)</f>
        <v>#N/A</v>
      </c>
      <c r="L23" s="216" t="e">
        <f>ROUND(L21/(Форма!L41/Форма!L43),0)</f>
        <v>#N/A</v>
      </c>
      <c r="M23" s="216" t="e">
        <f>ROUND(M21/(Форма!M41/Форма!M43),0)</f>
        <v>#N/A</v>
      </c>
      <c r="N23" s="216" t="e">
        <f>ROUND(N21/(Форма!N41/Форма!N43),0)</f>
        <v>#N/A</v>
      </c>
      <c r="O23" s="216" t="e">
        <f>ROUND(O21/(Форма!O41/Форма!O43),0)</f>
        <v>#N/A</v>
      </c>
      <c r="P23" s="216" t="e">
        <f>ROUND(P21/(Форма!P41/Форма!P43),0)</f>
        <v>#N/A</v>
      </c>
      <c r="Q23" s="216" t="e">
        <f>ROUND(Q21/(Форма!Q41/Форма!Q43),0)</f>
        <v>#N/A</v>
      </c>
      <c r="R23" s="216" t="e">
        <f>ROUND(R21/(Форма!R41/Форма!R43),0)</f>
        <v>#N/A</v>
      </c>
      <c r="S23" s="216" t="e">
        <f>ROUND(S21/(Форма!S41/Форма!S43),0)</f>
        <v>#N/A</v>
      </c>
      <c r="T23" s="216" t="e">
        <f>ROUND(T21/(Форма!T41/Форма!T43),0)</f>
        <v>#N/A</v>
      </c>
      <c r="U23" s="216" t="e">
        <f>ROUND(U21/(Форма!U41/Форма!U43),0)</f>
        <v>#N/A</v>
      </c>
      <c r="V23" s="216" t="e">
        <f>ROUND(V21/(Форма!V41/Форма!V43),0)</f>
        <v>#N/A</v>
      </c>
      <c r="W23" s="216" t="e">
        <f>ROUND(W21/(Форма!W41/Форма!W43),0)</f>
        <v>#N/A</v>
      </c>
      <c r="X23" s="216" t="e">
        <f>ROUND(X21/(Форма!X41/Форма!X43),0)</f>
        <v>#N/A</v>
      </c>
      <c r="Y23" s="216" t="e">
        <f>ROUND(Y21/(Форма!Y41/Форма!Y43),0)</f>
        <v>#N/A</v>
      </c>
      <c r="Z23" s="216" t="e">
        <f>ROUND(Z21/(Форма!Z41/Форма!Z43),0)</f>
        <v>#N/A</v>
      </c>
      <c r="AA23" s="216" t="e">
        <f>ROUND(AA21/(Форма!AA41/Форма!AA43),0)</f>
        <v>#N/A</v>
      </c>
      <c r="AB23" s="216" t="e">
        <f>ROUND(AB21/(Форма!AB41/Форма!AB43),0)</f>
        <v>#N/A</v>
      </c>
      <c r="AC23" s="216" t="e">
        <f>ROUND(AC21/(Форма!AC41/Форма!AC43),0)</f>
        <v>#N/A</v>
      </c>
      <c r="AD23" s="216" t="e">
        <f>ROUND(AD21/(Форма!AD41/Форма!AD43),0)</f>
        <v>#N/A</v>
      </c>
      <c r="AE23" s="216" t="e">
        <f>ROUND(AE21/(Форма!AE41/Форма!AE43),0)</f>
        <v>#N/A</v>
      </c>
      <c r="AF23" s="216" t="e">
        <f>ROUND(AF21/(Форма!AF41/Форма!AF43),0)</f>
        <v>#N/A</v>
      </c>
      <c r="AG23" s="216" t="e">
        <f>ROUND(AG21/(Форма!AG41/Форма!AG43),0)</f>
        <v>#N/A</v>
      </c>
      <c r="AH23" s="216" t="e">
        <f>ROUND(AH21/(Форма!AH41/Форма!AH43),0)</f>
        <v>#N/A</v>
      </c>
      <c r="AI23" s="216" t="e">
        <f>ROUND(AI21/(Форма!AI41/Форма!AI43),0)</f>
        <v>#N/A</v>
      </c>
      <c r="AJ23" s="216" t="e">
        <f>ROUND(AJ21/(Форма!AJ41/Форма!AJ43),0)</f>
        <v>#N/A</v>
      </c>
      <c r="AK23" s="216" t="e">
        <f>ROUND(AK21/(Форма!AK41/Форма!AK43),0)</f>
        <v>#N/A</v>
      </c>
      <c r="AL23" s="216" t="e">
        <f>ROUND(AL21/(Форма!AL41/Форма!AL43),0)</f>
        <v>#N/A</v>
      </c>
    </row>
    <row r="24" spans="1:38">
      <c r="A24" s="216" t="s">
        <v>122</v>
      </c>
      <c r="B24" s="216" t="s">
        <v>112</v>
      </c>
      <c r="C24" s="223" t="e">
        <f>C25/INDEX(Тарифы!$1:$1048576,MATCH($A24,Тарифы!$A:$A,0),MATCH(VLOOKUP(C$7,'Расчёт (кг)'!$A:$D,3,0),Тарифы!$2:$2,0))</f>
        <v>#N/A</v>
      </c>
      <c r="D24" s="223" t="e">
        <f>D25/INDEX(Тарифы!$1:$1048576,MATCH($A24,Тарифы!$A:$A,0),MATCH(VLOOKUP(D$7,'Расчёт (кг)'!$A:$D,3,0),Тарифы!$2:$2,0))</f>
        <v>#N/A</v>
      </c>
      <c r="E24" s="223" t="e">
        <f>E25/INDEX(Тарифы!$1:$1048576,MATCH($A24,Тарифы!$A:$A,0),MATCH(VLOOKUP(E$7,'Расчёт (кг)'!$A:$D,3,0),Тарифы!$2:$2,0))</f>
        <v>#N/A</v>
      </c>
      <c r="F24" s="223" t="e">
        <f>F25/INDEX(Тарифы!$1:$1048576,MATCH($A24,Тарифы!$A:$A,0),MATCH(VLOOKUP(F$7,'Расчёт (кг)'!$A:$D,3,0),Тарифы!$2:$2,0))</f>
        <v>#N/A</v>
      </c>
      <c r="G24" s="223" t="e">
        <f>G25/INDEX(Тарифы!$1:$1048576,MATCH($A24,Тарифы!$A:$A,0),MATCH(VLOOKUP(G$7,'Расчёт (кг)'!$A:$D,3,0),Тарифы!$2:$2,0))</f>
        <v>#N/A</v>
      </c>
      <c r="H24" s="223" t="e">
        <f>H25/INDEX(Тарифы!$1:$1048576,MATCH($A24,Тарифы!$A:$A,0),MATCH(VLOOKUP(H$7,'Расчёт (кг)'!$A:$D,3,0),Тарифы!$2:$2,0))</f>
        <v>#N/A</v>
      </c>
      <c r="I24" s="223" t="e">
        <f>I25/INDEX(Тарифы!$1:$1048576,MATCH($A24,Тарифы!$A:$A,0),MATCH(VLOOKUP(I$7,'Расчёт (кг)'!$A:$D,3,0),Тарифы!$2:$2,0))</f>
        <v>#N/A</v>
      </c>
      <c r="J24" s="223" t="e">
        <f>J25/INDEX(Тарифы!$1:$1048576,MATCH($A24,Тарифы!$A:$A,0),MATCH(VLOOKUP(J$7,'Расчёт (кг)'!$A:$D,3,0),Тарифы!$2:$2,0))</f>
        <v>#N/A</v>
      </c>
      <c r="K24" s="223" t="e">
        <f>K25/INDEX(Тарифы!$1:$1048576,MATCH($A24,Тарифы!$A:$A,0),MATCH(VLOOKUP(K$7,'Расчёт (кг)'!$A:$D,3,0),Тарифы!$2:$2,0))</f>
        <v>#N/A</v>
      </c>
      <c r="L24" s="223" t="e">
        <f>L25/INDEX(Тарифы!$1:$1048576,MATCH($A24,Тарифы!$A:$A,0),MATCH(VLOOKUP(L$7,'Расчёт (кг)'!$A:$D,3,0),Тарифы!$2:$2,0))</f>
        <v>#N/A</v>
      </c>
      <c r="M24" s="223" t="e">
        <f>M25/INDEX(Тарифы!$1:$1048576,MATCH($A24,Тарифы!$A:$A,0),MATCH(VLOOKUP(M$7,'Расчёт (кг)'!$A:$D,3,0),Тарифы!$2:$2,0))</f>
        <v>#N/A</v>
      </c>
      <c r="N24" s="223" t="e">
        <f>N25/INDEX(Тарифы!$1:$1048576,MATCH($A24,Тарифы!$A:$A,0),MATCH(VLOOKUP(N$7,'Расчёт (кг)'!$A:$D,3,0),Тарифы!$2:$2,0))</f>
        <v>#N/A</v>
      </c>
      <c r="O24" s="223" t="e">
        <f>O25/INDEX(Тарифы!$1:$1048576,MATCH($A24,Тарифы!$A:$A,0),MATCH(VLOOKUP(O$7,'Расчёт (кг)'!$A:$D,3,0),Тарифы!$2:$2,0))</f>
        <v>#N/A</v>
      </c>
      <c r="P24" s="223" t="e">
        <f>P25/INDEX(Тарифы!$1:$1048576,MATCH($A24,Тарифы!$A:$A,0),MATCH(VLOOKUP(P$7,'Расчёт (кг)'!$A:$D,3,0),Тарифы!$2:$2,0))</f>
        <v>#N/A</v>
      </c>
      <c r="Q24" s="223" t="e">
        <f>Q25/INDEX(Тарифы!$1:$1048576,MATCH($A24,Тарифы!$A:$A,0),MATCH(VLOOKUP(Q$7,'Расчёт (кг)'!$A:$D,3,0),Тарифы!$2:$2,0))</f>
        <v>#N/A</v>
      </c>
      <c r="R24" s="223" t="e">
        <f>R25/INDEX(Тарифы!$1:$1048576,MATCH($A24,Тарифы!$A:$A,0),MATCH(VLOOKUP(R$7,'Расчёт (кг)'!$A:$D,3,0),Тарифы!$2:$2,0))</f>
        <v>#N/A</v>
      </c>
      <c r="S24" s="223" t="e">
        <f>S25/INDEX(Тарифы!$1:$1048576,MATCH($A24,Тарифы!$A:$A,0),MATCH(VLOOKUP(S$7,'Расчёт (кг)'!$A:$D,3,0),Тарифы!$2:$2,0))</f>
        <v>#N/A</v>
      </c>
      <c r="T24" s="223" t="e">
        <f>T25/INDEX(Тарифы!$1:$1048576,MATCH($A24,Тарифы!$A:$A,0),MATCH(VLOOKUP(T$7,'Расчёт (кг)'!$A:$D,3,0),Тарифы!$2:$2,0))</f>
        <v>#N/A</v>
      </c>
      <c r="U24" s="223" t="e">
        <f>U25/INDEX(Тарифы!$1:$1048576,MATCH($A24,Тарифы!$A:$A,0),MATCH(VLOOKUP(U$7,'Расчёт (кг)'!$A:$D,3,0),Тарифы!$2:$2,0))</f>
        <v>#N/A</v>
      </c>
      <c r="V24" s="223" t="e">
        <f>V25/INDEX(Тарифы!$1:$1048576,MATCH($A24,Тарифы!$A:$A,0),MATCH(VLOOKUP(V$7,'Расчёт (кг)'!$A:$D,3,0),Тарифы!$2:$2,0))</f>
        <v>#N/A</v>
      </c>
      <c r="W24" s="223" t="e">
        <f>W25/INDEX(Тарифы!$1:$1048576,MATCH($A24,Тарифы!$A:$A,0),MATCH(VLOOKUP(W$7,'Расчёт (кг)'!$A:$D,3,0),Тарифы!$2:$2,0))</f>
        <v>#N/A</v>
      </c>
      <c r="X24" s="223" t="e">
        <f>X25/INDEX(Тарифы!$1:$1048576,MATCH($A24,Тарифы!$A:$A,0),MATCH(VLOOKUP(X$7,'Расчёт (кг)'!$A:$D,3,0),Тарифы!$2:$2,0))</f>
        <v>#N/A</v>
      </c>
      <c r="Y24" s="223" t="e">
        <f>Y25/INDEX(Тарифы!$1:$1048576,MATCH($A24,Тарифы!$A:$A,0),MATCH(VLOOKUP(Y$7,'Расчёт (кг)'!$A:$D,3,0),Тарифы!$2:$2,0))</f>
        <v>#N/A</v>
      </c>
      <c r="Z24" s="223" t="e">
        <f>Z25/INDEX(Тарифы!$1:$1048576,MATCH($A24,Тарифы!$A:$A,0),MATCH(VLOOKUP(Z$7,'Расчёт (кг)'!$A:$D,3,0),Тарифы!$2:$2,0))</f>
        <v>#N/A</v>
      </c>
      <c r="AA24" s="223" t="e">
        <f>AA25/INDEX(Тарифы!$1:$1048576,MATCH($A24,Тарифы!$A:$A,0),MATCH(VLOOKUP(AA$7,'Расчёт (кг)'!$A:$D,3,0),Тарифы!$2:$2,0))</f>
        <v>#N/A</v>
      </c>
      <c r="AB24" s="223" t="e">
        <f>AB25/INDEX(Тарифы!$1:$1048576,MATCH($A24,Тарифы!$A:$A,0),MATCH(VLOOKUP(AB$7,'Расчёт (кг)'!$A:$D,3,0),Тарифы!$2:$2,0))</f>
        <v>#N/A</v>
      </c>
      <c r="AC24" s="223" t="e">
        <f>AC25/INDEX(Тарифы!$1:$1048576,MATCH($A24,Тарифы!$A:$A,0),MATCH(VLOOKUP(AC$7,'Расчёт (кг)'!$A:$D,3,0),Тарифы!$2:$2,0))</f>
        <v>#N/A</v>
      </c>
      <c r="AD24" s="223" t="e">
        <f>AD25/INDEX(Тарифы!$1:$1048576,MATCH($A24,Тарифы!$A:$A,0),MATCH(VLOOKUP(AD$7,'Расчёт (кг)'!$A:$D,3,0),Тарифы!$2:$2,0))</f>
        <v>#N/A</v>
      </c>
      <c r="AE24" s="223" t="e">
        <f>AE25/INDEX(Тарифы!$1:$1048576,MATCH($A24,Тарифы!$A:$A,0),MATCH(VLOOKUP(AE$7,'Расчёт (кг)'!$A:$D,3,0),Тарифы!$2:$2,0))</f>
        <v>#N/A</v>
      </c>
      <c r="AF24" s="223" t="e">
        <f>AF25/INDEX(Тарифы!$1:$1048576,MATCH($A24,Тарифы!$A:$A,0),MATCH(VLOOKUP(AF$7,'Расчёт (кг)'!$A:$D,3,0),Тарифы!$2:$2,0))</f>
        <v>#N/A</v>
      </c>
      <c r="AG24" s="223" t="e">
        <f>AG25/INDEX(Тарифы!$1:$1048576,MATCH($A24,Тарифы!$A:$A,0),MATCH(VLOOKUP(AG$7,'Расчёт (кг)'!$A:$D,3,0),Тарифы!$2:$2,0))</f>
        <v>#N/A</v>
      </c>
      <c r="AH24" s="223" t="e">
        <f>AH25/INDEX(Тарифы!$1:$1048576,MATCH($A24,Тарифы!$A:$A,0),MATCH(VLOOKUP(AH$7,'Расчёт (кг)'!$A:$D,3,0),Тарифы!$2:$2,0))</f>
        <v>#N/A</v>
      </c>
      <c r="AI24" s="223" t="e">
        <f>AI25/INDEX(Тарифы!$1:$1048576,MATCH($A24,Тарифы!$A:$A,0),MATCH(VLOOKUP(AI$7,'Расчёт (кг)'!$A:$D,3,0),Тарифы!$2:$2,0))</f>
        <v>#N/A</v>
      </c>
      <c r="AJ24" s="223" t="e">
        <f>AJ25/INDEX(Тарифы!$1:$1048576,MATCH($A24,Тарифы!$A:$A,0),MATCH(VLOOKUP(AJ$7,'Расчёт (кг)'!$A:$D,3,0),Тарифы!$2:$2,0))</f>
        <v>#N/A</v>
      </c>
      <c r="AK24" s="223" t="e">
        <f>AK25/INDEX(Тарифы!$1:$1048576,MATCH($A24,Тарифы!$A:$A,0),MATCH(VLOOKUP(AK$7,'Расчёт (кг)'!$A:$D,3,0),Тарифы!$2:$2,0))</f>
        <v>#N/A</v>
      </c>
      <c r="AL24" s="223" t="e">
        <f>AL25/INDEX(Тарифы!$1:$1048576,MATCH($A24,Тарифы!$A:$A,0),MATCH(VLOOKUP(AL$7,'Расчёт (кг)'!$A:$D,3,0),Тарифы!$2:$2,0))</f>
        <v>#N/A</v>
      </c>
    </row>
    <row r="25" spans="1:38">
      <c r="A25" s="216" t="s">
        <v>122</v>
      </c>
      <c r="B25" s="216" t="s">
        <v>113</v>
      </c>
      <c r="C25" s="223">
        <f>$B$19*C6</f>
        <v>0</v>
      </c>
      <c r="D25" s="223">
        <f t="shared" ref="D25:AL25" si="5">$B$19*D6</f>
        <v>0</v>
      </c>
      <c r="E25" s="223">
        <f t="shared" si="5"/>
        <v>0</v>
      </c>
      <c r="F25" s="223">
        <f t="shared" si="5"/>
        <v>0</v>
      </c>
      <c r="G25" s="223">
        <f t="shared" si="5"/>
        <v>0</v>
      </c>
      <c r="H25" s="223">
        <f t="shared" si="5"/>
        <v>0</v>
      </c>
      <c r="I25" s="223">
        <f t="shared" si="5"/>
        <v>0</v>
      </c>
      <c r="J25" s="223">
        <f t="shared" si="5"/>
        <v>0</v>
      </c>
      <c r="K25" s="223">
        <f t="shared" si="5"/>
        <v>0</v>
      </c>
      <c r="L25" s="223">
        <f t="shared" si="5"/>
        <v>0</v>
      </c>
      <c r="M25" s="223">
        <f t="shared" si="5"/>
        <v>0</v>
      </c>
      <c r="N25" s="223">
        <f t="shared" si="5"/>
        <v>0</v>
      </c>
      <c r="O25" s="223">
        <f t="shared" si="5"/>
        <v>0</v>
      </c>
      <c r="P25" s="223">
        <f t="shared" si="5"/>
        <v>0</v>
      </c>
      <c r="Q25" s="223">
        <f t="shared" si="5"/>
        <v>0</v>
      </c>
      <c r="R25" s="223">
        <f t="shared" si="5"/>
        <v>0</v>
      </c>
      <c r="S25" s="223">
        <f t="shared" si="5"/>
        <v>0</v>
      </c>
      <c r="T25" s="223">
        <f t="shared" si="5"/>
        <v>0</v>
      </c>
      <c r="U25" s="223">
        <f t="shared" si="5"/>
        <v>0</v>
      </c>
      <c r="V25" s="223">
        <f t="shared" si="5"/>
        <v>0</v>
      </c>
      <c r="W25" s="223">
        <f t="shared" si="5"/>
        <v>0</v>
      </c>
      <c r="X25" s="223">
        <f t="shared" si="5"/>
        <v>0</v>
      </c>
      <c r="Y25" s="223">
        <f t="shared" si="5"/>
        <v>0</v>
      </c>
      <c r="Z25" s="223">
        <f t="shared" si="5"/>
        <v>0</v>
      </c>
      <c r="AA25" s="223">
        <f t="shared" si="5"/>
        <v>0</v>
      </c>
      <c r="AB25" s="223">
        <f t="shared" si="5"/>
        <v>0</v>
      </c>
      <c r="AC25" s="223">
        <f t="shared" si="5"/>
        <v>0</v>
      </c>
      <c r="AD25" s="223">
        <f t="shared" si="5"/>
        <v>0</v>
      </c>
      <c r="AE25" s="223">
        <f t="shared" si="5"/>
        <v>0</v>
      </c>
      <c r="AF25" s="223">
        <f t="shared" si="5"/>
        <v>0</v>
      </c>
      <c r="AG25" s="223">
        <f t="shared" si="5"/>
        <v>0</v>
      </c>
      <c r="AH25" s="223">
        <f t="shared" si="5"/>
        <v>0</v>
      </c>
      <c r="AI25" s="223">
        <f t="shared" si="5"/>
        <v>0</v>
      </c>
      <c r="AJ25" s="223">
        <f t="shared" si="5"/>
        <v>0</v>
      </c>
      <c r="AK25" s="223">
        <f t="shared" si="5"/>
        <v>0</v>
      </c>
      <c r="AL25" s="223">
        <f t="shared" si="5"/>
        <v>0</v>
      </c>
    </row>
    <row r="26" spans="1:38">
      <c r="A26" s="216" t="s">
        <v>122</v>
      </c>
      <c r="B26" s="216" t="s">
        <v>114</v>
      </c>
      <c r="C26" s="216" t="e">
        <f>ROUND(C24/(Форма!C44/Форма!C46),0)</f>
        <v>#N/A</v>
      </c>
      <c r="D26" s="216" t="e">
        <f>ROUND(D24/(Форма!D44/Форма!D46),0)</f>
        <v>#N/A</v>
      </c>
      <c r="E26" s="216" t="e">
        <f>ROUND(E24/(Форма!E44/Форма!E46),0)</f>
        <v>#N/A</v>
      </c>
      <c r="F26" s="216" t="e">
        <f>ROUND(F24/(Форма!F44/Форма!F46),0)</f>
        <v>#N/A</v>
      </c>
      <c r="G26" s="216" t="e">
        <f>ROUND(G24/(Форма!G44/Форма!G46),0)</f>
        <v>#N/A</v>
      </c>
      <c r="H26" s="216" t="e">
        <f>ROUND(H24/(Форма!H44/Форма!H46),0)</f>
        <v>#N/A</v>
      </c>
      <c r="I26" s="216" t="e">
        <f>ROUND(I24/(Форма!I44/Форма!I46),0)</f>
        <v>#N/A</v>
      </c>
      <c r="J26" s="216" t="e">
        <f>ROUND(J24/(Форма!J44/Форма!J46),0)</f>
        <v>#N/A</v>
      </c>
      <c r="K26" s="216" t="e">
        <f>ROUND(K24/(Форма!K44/Форма!K46),0)</f>
        <v>#N/A</v>
      </c>
      <c r="L26" s="216" t="e">
        <f>ROUND(L24/(Форма!L44/Форма!L46),0)</f>
        <v>#N/A</v>
      </c>
      <c r="M26" s="216" t="e">
        <f>ROUND(M24/(Форма!M44/Форма!M46),0)</f>
        <v>#N/A</v>
      </c>
      <c r="N26" s="216" t="e">
        <f>ROUND(N24/(Форма!N44/Форма!N46),0)</f>
        <v>#N/A</v>
      </c>
      <c r="O26" s="216" t="e">
        <f>ROUND(O24/(Форма!O44/Форма!O46),0)</f>
        <v>#N/A</v>
      </c>
      <c r="P26" s="216" t="e">
        <f>ROUND(P24/(Форма!P44/Форма!P46),0)</f>
        <v>#N/A</v>
      </c>
      <c r="Q26" s="216" t="e">
        <f>ROUND(Q24/(Форма!Q44/Форма!Q46),0)</f>
        <v>#N/A</v>
      </c>
      <c r="R26" s="216" t="e">
        <f>ROUND(R24/(Форма!R44/Форма!R46),0)</f>
        <v>#N/A</v>
      </c>
      <c r="S26" s="216" t="e">
        <f>ROUND(S24/(Форма!S44/Форма!S46),0)</f>
        <v>#N/A</v>
      </c>
      <c r="T26" s="216" t="e">
        <f>ROUND(T24/(Форма!T44/Форма!T46),0)</f>
        <v>#N/A</v>
      </c>
      <c r="U26" s="216" t="e">
        <f>ROUND(U24/(Форма!U44/Форма!U46),0)</f>
        <v>#N/A</v>
      </c>
      <c r="V26" s="216" t="e">
        <f>ROUND(V24/(Форма!V44/Форма!V46),0)</f>
        <v>#N/A</v>
      </c>
      <c r="W26" s="216" t="e">
        <f>ROUND(W24/(Форма!W44/Форма!W46),0)</f>
        <v>#N/A</v>
      </c>
      <c r="X26" s="216" t="e">
        <f>ROUND(X24/(Форма!X44/Форма!X46),0)</f>
        <v>#N/A</v>
      </c>
      <c r="Y26" s="216" t="e">
        <f>ROUND(Y24/(Форма!Y44/Форма!Y46),0)</f>
        <v>#N/A</v>
      </c>
      <c r="Z26" s="216" t="e">
        <f>ROUND(Z24/(Форма!Z44/Форма!Z46),0)</f>
        <v>#N/A</v>
      </c>
      <c r="AA26" s="216" t="e">
        <f>ROUND(AA24/(Форма!AA44/Форма!AA46),0)</f>
        <v>#N/A</v>
      </c>
      <c r="AB26" s="216" t="e">
        <f>ROUND(AB24/(Форма!AB44/Форма!AB46),0)</f>
        <v>#N/A</v>
      </c>
      <c r="AC26" s="216" t="e">
        <f>ROUND(AC24/(Форма!AC44/Форма!AC46),0)</f>
        <v>#N/A</v>
      </c>
      <c r="AD26" s="216" t="e">
        <f>ROUND(AD24/(Форма!AD44/Форма!AD46),0)</f>
        <v>#N/A</v>
      </c>
      <c r="AE26" s="216" t="e">
        <f>ROUND(AE24/(Форма!AE44/Форма!AE46),0)</f>
        <v>#N/A</v>
      </c>
      <c r="AF26" s="216" t="e">
        <f>ROUND(AF24/(Форма!AF44/Форма!AF46),0)</f>
        <v>#N/A</v>
      </c>
      <c r="AG26" s="216" t="e">
        <f>ROUND(AG24/(Форма!AG44/Форма!AG46),0)</f>
        <v>#N/A</v>
      </c>
      <c r="AH26" s="216" t="e">
        <f>ROUND(AH24/(Форма!AH44/Форма!AH46),0)</f>
        <v>#N/A</v>
      </c>
      <c r="AI26" s="216" t="e">
        <f>ROUND(AI24/(Форма!AI44/Форма!AI46),0)</f>
        <v>#N/A</v>
      </c>
      <c r="AJ26" s="216" t="e">
        <f>ROUND(AJ24/(Форма!AJ44/Форма!AJ46),0)</f>
        <v>#N/A</v>
      </c>
      <c r="AK26" s="216" t="e">
        <f>ROUND(AK24/(Форма!AK44/Форма!AK46),0)</f>
        <v>#N/A</v>
      </c>
      <c r="AL26" s="216" t="e">
        <f>ROUND(AL24/(Форма!AL44/Форма!AL46),0)</f>
        <v>#N/A</v>
      </c>
    </row>
    <row r="29" spans="1:38" s="214" customFormat="1">
      <c r="A29" s="214" t="s">
        <v>350</v>
      </c>
      <c r="B29" s="214" t="s">
        <v>113</v>
      </c>
      <c r="C29" s="239">
        <f>C10+C13+C22+C25</f>
        <v>0</v>
      </c>
      <c r="D29" s="239">
        <f t="shared" ref="D29:AL29" si="6">D10+D13+D22+D25</f>
        <v>0</v>
      </c>
      <c r="E29" s="239">
        <f t="shared" si="6"/>
        <v>0</v>
      </c>
      <c r="F29" s="239">
        <f t="shared" si="6"/>
        <v>0</v>
      </c>
      <c r="G29" s="239">
        <f t="shared" si="6"/>
        <v>0</v>
      </c>
      <c r="H29" s="239">
        <f t="shared" si="6"/>
        <v>0</v>
      </c>
      <c r="I29" s="239">
        <f t="shared" si="6"/>
        <v>0</v>
      </c>
      <c r="J29" s="239">
        <f t="shared" si="6"/>
        <v>0</v>
      </c>
      <c r="K29" s="239">
        <f t="shared" si="6"/>
        <v>0</v>
      </c>
      <c r="L29" s="239">
        <f t="shared" si="6"/>
        <v>0</v>
      </c>
      <c r="M29" s="239">
        <f t="shared" si="6"/>
        <v>0</v>
      </c>
      <c r="N29" s="239">
        <f t="shared" si="6"/>
        <v>0</v>
      </c>
      <c r="O29" s="239">
        <f t="shared" si="6"/>
        <v>0</v>
      </c>
      <c r="P29" s="239">
        <f t="shared" si="6"/>
        <v>0</v>
      </c>
      <c r="Q29" s="239">
        <f t="shared" si="6"/>
        <v>0</v>
      </c>
      <c r="R29" s="239">
        <f t="shared" si="6"/>
        <v>0</v>
      </c>
      <c r="S29" s="239">
        <f t="shared" si="6"/>
        <v>0</v>
      </c>
      <c r="T29" s="239">
        <f t="shared" si="6"/>
        <v>0</v>
      </c>
      <c r="U29" s="239">
        <f t="shared" si="6"/>
        <v>0</v>
      </c>
      <c r="V29" s="239">
        <f t="shared" si="6"/>
        <v>0</v>
      </c>
      <c r="W29" s="239">
        <f t="shared" si="6"/>
        <v>0</v>
      </c>
      <c r="X29" s="239">
        <f t="shared" si="6"/>
        <v>0</v>
      </c>
      <c r="Y29" s="239">
        <f t="shared" si="6"/>
        <v>0</v>
      </c>
      <c r="Z29" s="239">
        <f t="shared" si="6"/>
        <v>0</v>
      </c>
      <c r="AA29" s="239">
        <f t="shared" si="6"/>
        <v>0</v>
      </c>
      <c r="AB29" s="239">
        <f t="shared" si="6"/>
        <v>0</v>
      </c>
      <c r="AC29" s="239">
        <f t="shared" si="6"/>
        <v>0</v>
      </c>
      <c r="AD29" s="239">
        <f t="shared" si="6"/>
        <v>0</v>
      </c>
      <c r="AE29" s="239">
        <f t="shared" si="6"/>
        <v>0</v>
      </c>
      <c r="AF29" s="239">
        <f t="shared" si="6"/>
        <v>0</v>
      </c>
      <c r="AG29" s="239">
        <f t="shared" si="6"/>
        <v>0</v>
      </c>
      <c r="AH29" s="239">
        <f t="shared" si="6"/>
        <v>0</v>
      </c>
      <c r="AI29" s="239">
        <f t="shared" si="6"/>
        <v>0</v>
      </c>
      <c r="AJ29" s="239">
        <f t="shared" si="6"/>
        <v>0</v>
      </c>
      <c r="AK29" s="239">
        <f t="shared" si="6"/>
        <v>0</v>
      </c>
      <c r="AL29" s="239">
        <f t="shared" si="6"/>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Форма</vt:lpstr>
      <vt:lpstr>Расчёт (кг)</vt:lpstr>
      <vt:lpstr>SPSS (кг)</vt:lpstr>
      <vt:lpstr>Расчёт (ТН)</vt:lpstr>
      <vt:lpstr>SPSS (ТН)</vt:lpstr>
      <vt:lpstr>Тарифы</vt:lpstr>
      <vt:lpstr>Нагрузка</vt:lpstr>
      <vt:lpstr>Расчет нагрузки</vt:lpstr>
      <vt:lpstr>Проверка_кг_и_накл</vt:lpstr>
      <vt:lpstr>F1</vt:lpstr>
      <vt:lpstr>доп_клиенты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yuriy.bondarenko@dellin.ru</dc:creator>
  <cp:lastModifiedBy>Гирман Никита Владимирович</cp:lastModifiedBy>
  <dcterms:created xsi:type="dcterms:W3CDTF">2015-08-10T13:22:13Z</dcterms:created>
  <dcterms:modified xsi:type="dcterms:W3CDTF">2024-06-05T10:48:36Z</dcterms:modified>
</cp:coreProperties>
</file>